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430" windowHeight="3495" firstSheet="2" activeTab="3"/>
  </bookViews>
  <sheets>
    <sheet name="产品销售收入、成本分析表" sheetId="1" r:id="rId1"/>
    <sheet name="销售收入、成本汇总表" sheetId="2" r:id="rId2"/>
    <sheet name="销售费用分析表" sheetId="3" r:id="rId3"/>
    <sheet name="销售费用对比表" sheetId="4" r:id="rId4"/>
  </sheets>
  <definedNames/>
  <calcPr fullCalcOnLoad="1"/>
</workbook>
</file>

<file path=xl/sharedStrings.xml><?xml version="1.0" encoding="utf-8"?>
<sst xmlns="http://schemas.openxmlformats.org/spreadsheetml/2006/main" count="185" uniqueCount="67">
  <si>
    <t>A</t>
  </si>
  <si>
    <t>被审计单位名称：</t>
  </si>
  <si>
    <t>查验人员：</t>
  </si>
  <si>
    <t>日期：</t>
  </si>
  <si>
    <t>索引号：</t>
  </si>
  <si>
    <t>所属时期或截至时间：</t>
  </si>
  <si>
    <t>复核人员：</t>
  </si>
  <si>
    <t>金额单位：人民币元</t>
  </si>
  <si>
    <t>产品名称</t>
  </si>
  <si>
    <t>项目</t>
  </si>
  <si>
    <t>1月份</t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</si>
  <si>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</si>
  <si>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</si>
  <si>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</si>
  <si>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</si>
  <si>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</si>
  <si>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</si>
  <si>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</si>
  <si>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</si>
  <si>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</si>
  <si>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</si>
  <si>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</si>
  <si>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合计</t>
  </si>
  <si>
    <t>销售收入</t>
  </si>
  <si>
    <t>销售成本</t>
  </si>
  <si>
    <t>销售数量</t>
  </si>
  <si>
    <t>销售单价</t>
  </si>
  <si>
    <t>单位成本</t>
  </si>
  <si>
    <t>销售成本率</t>
  </si>
  <si>
    <t>B</t>
  </si>
  <si>
    <t>C</t>
  </si>
  <si>
    <t>D</t>
  </si>
  <si>
    <t>E</t>
  </si>
  <si>
    <t>F</t>
  </si>
  <si>
    <t>G</t>
  </si>
  <si>
    <t>H</t>
  </si>
  <si>
    <t>上年销售情况</t>
  </si>
  <si>
    <t>本年销售情况</t>
  </si>
  <si>
    <t>A</t>
  </si>
  <si>
    <t>一、上年销售收入结构图</t>
  </si>
  <si>
    <t>九、单位成本对比图</t>
  </si>
  <si>
    <t>一、销售收入、成本相关情况</t>
  </si>
  <si>
    <t>二、销售成本率变化情况</t>
  </si>
  <si>
    <t>二、本年销售收放结构图</t>
  </si>
  <si>
    <t>三、上年销售成本结构图</t>
  </si>
  <si>
    <t>四、本年销售成本结构图</t>
  </si>
  <si>
    <t>五、销售收入对比图</t>
  </si>
  <si>
    <t>六、销售成本对比图</t>
  </si>
  <si>
    <t>七、销售数量对比图</t>
  </si>
  <si>
    <t>八、销售单价对比图</t>
  </si>
  <si>
    <t>十、销售成本率对比图</t>
  </si>
  <si>
    <t>月份</t>
  </si>
  <si>
    <t>销售费用</t>
  </si>
  <si>
    <t>销售税金</t>
  </si>
  <si>
    <t>销售费用率</t>
  </si>
  <si>
    <t>销售税金率</t>
  </si>
  <si>
    <t>三、销售收入、费用相关情况</t>
  </si>
  <si>
    <t>四、销售费用率变化情况</t>
  </si>
  <si>
    <t>五、销售收入、税金相关情况</t>
  </si>
  <si>
    <t>六、销售税金变化情况</t>
  </si>
  <si>
    <t>上年度</t>
  </si>
  <si>
    <t>本年度</t>
  </si>
  <si>
    <t>增减金额</t>
  </si>
  <si>
    <t>增减比率</t>
  </si>
  <si>
    <t>一、销售收入、成本、费用、税金对比表</t>
  </si>
  <si>
    <t>二、销售成本率、销售费用率和销售税金率对比表</t>
  </si>
  <si>
    <t>三、比率增减趋势图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</si>
</sst>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.0_ "/>
    <numFmt numFmtId="179" formatCode="0_ "/>
    <numFmt numFmtId="180" formatCode="0.000_ "/>
    <numFmt numFmtId="181" formatCode="0.00_);[Red]\(0.00\)"/>
    <numFmt numFmtId="182" formatCode="0.0_);[Red]\(0.0\)"/>
    <numFmt numFmtId="183" formatCode="0_);[Red]\(0\)"/>
    <numFmt numFmtId="184" formatCode="0;_ࠀ"/>
    <numFmt numFmtId="185" formatCode="0;_鐀"/>
    <numFmt numFmtId="186" formatCode="0.0;_鐀"/>
    <numFmt numFmtId="187" formatCode="0.00;_鐀"/>
  </numFmts>
  <fonts count="1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16"/>
      <name val="宋体"/>
      <family val="0"/>
    </font>
    <font>
      <b/>
      <sz val="12"/>
      <color indexed="8"/>
      <name val="宋体"/>
      <family val="0"/>
    </font>
    <font>
      <sz val="8.75"/>
      <name val="宋体"/>
      <family val="0"/>
    </font>
    <font>
      <b/>
      <sz val="12"/>
      <color indexed="9"/>
      <name val="宋体"/>
      <family val="0"/>
    </font>
    <font>
      <sz val="12"/>
      <color indexed="18"/>
      <name val="宋体"/>
      <family val="0"/>
    </font>
    <font>
      <b/>
      <sz val="12"/>
      <color indexed="18"/>
      <name val="宋体"/>
      <family val="0"/>
    </font>
    <font>
      <sz val="12"/>
      <color indexed="9"/>
      <name val="宋体"/>
      <family val="0"/>
    </font>
    <font>
      <sz val="8"/>
      <name val="宋体"/>
      <family val="0"/>
    </font>
    <font>
      <sz val="11.75"/>
      <name val="宋体"/>
      <family val="0"/>
    </font>
    <font>
      <sz val="8.5"/>
      <name val="宋体"/>
      <family val="0"/>
    </font>
    <font>
      <sz val="9.25"/>
      <name val="宋体"/>
      <family val="0"/>
    </font>
    <font>
      <sz val="10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1"/>
      </right>
      <top style="thin"/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/>
      <bottom style="thin"/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177" fontId="2" fillId="3" borderId="0" xfId="0" applyNumberFormat="1" applyFont="1" applyFill="1" applyBorder="1" applyAlignment="1">
      <alignment vertical="center"/>
    </xf>
    <xf numFmtId="177" fontId="2" fillId="3" borderId="1" xfId="0" applyNumberFormat="1" applyFont="1" applyFill="1" applyBorder="1" applyAlignment="1">
      <alignment vertical="center"/>
    </xf>
    <xf numFmtId="179" fontId="2" fillId="3" borderId="0" xfId="0" applyNumberFormat="1" applyFont="1" applyFill="1" applyBorder="1" applyAlignment="1">
      <alignment vertical="center"/>
    </xf>
    <xf numFmtId="179" fontId="2" fillId="3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177" fontId="2" fillId="2" borderId="0" xfId="0" applyNumberFormat="1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7" fontId="2" fillId="3" borderId="4" xfId="0" applyNumberFormat="1" applyFont="1" applyFill="1" applyBorder="1" applyAlignment="1">
      <alignment vertical="center"/>
    </xf>
    <xf numFmtId="177" fontId="2" fillId="3" borderId="5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9" fontId="2" fillId="3" borderId="7" xfId="15" applyFont="1" applyFill="1" applyBorder="1" applyAlignment="1">
      <alignment vertical="center"/>
    </xf>
    <xf numFmtId="9" fontId="2" fillId="3" borderId="8" xfId="15" applyFont="1" applyFill="1" applyBorder="1" applyAlignment="1">
      <alignment vertical="center"/>
    </xf>
    <xf numFmtId="178" fontId="2" fillId="3" borderId="0" xfId="0" applyNumberFormat="1" applyFont="1" applyFill="1" applyBorder="1" applyAlignment="1">
      <alignment vertical="center"/>
    </xf>
    <xf numFmtId="178" fontId="2" fillId="3" borderId="9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0" fontId="2" fillId="3" borderId="4" xfId="0" applyNumberFormat="1" applyFont="1" applyFill="1" applyBorder="1" applyAlignment="1">
      <alignment vertical="center"/>
    </xf>
    <xf numFmtId="10" fontId="2" fillId="3" borderId="5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3" borderId="1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9" fontId="0" fillId="0" borderId="0" xfId="15" applyFon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right" vertical="center"/>
    </xf>
    <xf numFmtId="0" fontId="6" fillId="4" borderId="11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left" vertical="center"/>
    </xf>
    <xf numFmtId="177" fontId="0" fillId="0" borderId="12" xfId="0" applyNumberFormat="1" applyFill="1" applyBorder="1" applyAlignment="1">
      <alignment vertical="center"/>
    </xf>
    <xf numFmtId="179" fontId="0" fillId="0" borderId="12" xfId="0" applyNumberFormat="1" applyFill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87" fontId="0" fillId="0" borderId="10" xfId="0" applyNumberFormat="1" applyBorder="1" applyAlignment="1">
      <alignment vertical="center"/>
    </xf>
    <xf numFmtId="10" fontId="0" fillId="0" borderId="10" xfId="15" applyNumberFormat="1" applyBorder="1" applyAlignment="1">
      <alignment vertical="center"/>
    </xf>
    <xf numFmtId="0" fontId="7" fillId="5" borderId="0" xfId="0" applyFont="1" applyFill="1" applyAlignment="1">
      <alignment vertical="center"/>
    </xf>
    <xf numFmtId="0" fontId="9" fillId="6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right" vertical="center"/>
    </xf>
    <xf numFmtId="0" fontId="6" fillId="4" borderId="17" xfId="0" applyFont="1" applyFill="1" applyBorder="1" applyAlignment="1">
      <alignment horizontal="right" vertical="center"/>
    </xf>
    <xf numFmtId="10" fontId="7" fillId="5" borderId="0" xfId="15" applyNumberFormat="1" applyFont="1" applyFill="1" applyAlignment="1">
      <alignment vertical="center"/>
    </xf>
    <xf numFmtId="0" fontId="0" fillId="3" borderId="0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收入、成本、数量分析表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'产品销售收入、成本分析表'!$B$4</c:f>
              <c:strCache>
                <c:ptCount val="1"/>
                <c:pt idx="0">
                  <c:v>销售收入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'产品销售收入、成本分析表'!$C$4:$N$4</c:f>
              <c:numCache/>
            </c:numRef>
          </c:val>
          <c:smooth val="0"/>
        </c:ser>
        <c:ser>
          <c:idx val="1"/>
          <c:order val="1"/>
          <c:tx>
            <c:strRef>
              <c:f>'产品销售收入、成本分析表'!$B$5</c:f>
              <c:strCache>
                <c:ptCount val="1"/>
                <c:pt idx="0">
                  <c:v>销售成本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'产品销售收入、成本分析表'!$C$5:$N$5</c:f>
              <c:numCache/>
            </c:numRef>
          </c:val>
          <c:smooth val="0"/>
        </c:ser>
        <c:ser>
          <c:idx val="2"/>
          <c:order val="2"/>
          <c:tx>
            <c:strRef>
              <c:f>'产品销售收入、成本分析表'!$B$6</c:f>
              <c:strCache>
                <c:ptCount val="1"/>
                <c:pt idx="0">
                  <c:v>销售数量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'产品销售收入、成本分析表'!$C$6:$N$6</c:f>
              <c:numCache/>
            </c:numRef>
          </c:val>
          <c:smooth val="0"/>
        </c:ser>
        <c:marker val="1"/>
        <c:axId val="50531133"/>
        <c:axId val="52127014"/>
      </c:lineChart>
      <c:catAx>
        <c:axId val="50531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127014"/>
        <c:crosses val="autoZero"/>
        <c:auto val="1"/>
        <c:lblOffset val="100"/>
        <c:tickLblSkip val="1"/>
        <c:noMultiLvlLbl val="0"/>
      </c:catAx>
      <c:valAx>
        <c:axId val="521270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531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宋体"/>
                <a:ea typeface="宋体"/>
                <a:cs typeface="宋体"/>
              </a:rPr>
              <a:t>销售数量对比图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上年销售数量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'销售收入、成本汇总表'!$A$5:$A$12</c:f>
              <c:strCache/>
            </c:strRef>
          </c:cat>
          <c:val>
            <c:numRef>
              <c:f>'销售收入、成本汇总表'!$D$5:$D$12</c:f>
              <c:numCache/>
            </c:numRef>
          </c:val>
        </c:ser>
        <c:ser>
          <c:idx val="1"/>
          <c:order val="1"/>
          <c:tx>
            <c:v>本年销售数量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'销售收入、成本汇总表'!$J$5:$J$12</c:f>
              <c:numCache/>
            </c:numRef>
          </c:val>
        </c:ser>
        <c:axId val="40325119"/>
        <c:axId val="27381752"/>
      </c:barChart>
      <c:catAx>
        <c:axId val="40325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381752"/>
        <c:crosses val="autoZero"/>
        <c:auto val="1"/>
        <c:lblOffset val="100"/>
        <c:noMultiLvlLbl val="0"/>
      </c:catAx>
      <c:valAx>
        <c:axId val="273817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325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宋体"/>
                <a:ea typeface="宋体"/>
                <a:cs typeface="宋体"/>
              </a:rPr>
              <a:t>销售单价对比图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上年销售单价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'销售收入、成本汇总表'!$A$5:$A$12</c:f>
              <c:strCache/>
            </c:strRef>
          </c:cat>
          <c:val>
            <c:numRef>
              <c:f>'销售收入、成本汇总表'!$E$5:$E$12</c:f>
              <c:numCache/>
            </c:numRef>
          </c:val>
        </c:ser>
        <c:ser>
          <c:idx val="1"/>
          <c:order val="1"/>
          <c:tx>
            <c:v>本年销售单价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'销售收入、成本汇总表'!$K$5:$K$12</c:f>
              <c:numCache/>
            </c:numRef>
          </c:val>
        </c:ser>
        <c:axId val="45109177"/>
        <c:axId val="3329410"/>
      </c:barChart>
      <c:catAx>
        <c:axId val="45109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29410"/>
        <c:crosses val="autoZero"/>
        <c:auto val="1"/>
        <c:lblOffset val="100"/>
        <c:noMultiLvlLbl val="0"/>
      </c:catAx>
      <c:valAx>
        <c:axId val="33294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109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宋体"/>
                <a:ea typeface="宋体"/>
                <a:cs typeface="宋体"/>
              </a:rPr>
              <a:t>单位成本对比图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上年单位成本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'销售收入、成本汇总表'!$A$5:$A$12</c:f>
              <c:strCache/>
            </c:strRef>
          </c:cat>
          <c:val>
            <c:numRef>
              <c:f>'销售收入、成本汇总表'!$F$5:$F$12</c:f>
              <c:numCache/>
            </c:numRef>
          </c:val>
        </c:ser>
        <c:ser>
          <c:idx val="1"/>
          <c:order val="1"/>
          <c:tx>
            <c:v>本年单位成本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'销售收入、成本汇总表'!$L$5:$L$12</c:f>
              <c:numCache/>
            </c:numRef>
          </c:val>
        </c:ser>
        <c:axId val="29964691"/>
        <c:axId val="1246764"/>
      </c:barChart>
      <c:catAx>
        <c:axId val="29964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46764"/>
        <c:crosses val="autoZero"/>
        <c:auto val="1"/>
        <c:lblOffset val="100"/>
        <c:noMultiLvlLbl val="0"/>
      </c:catAx>
      <c:valAx>
        <c:axId val="12467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964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宋体"/>
                <a:ea typeface="宋体"/>
                <a:cs typeface="宋体"/>
              </a:rPr>
              <a:t>销售成本率对比图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上年销售成本率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'销售收入、成本汇总表'!$A$5:$A$12</c:f>
              <c:strCache/>
            </c:strRef>
          </c:cat>
          <c:val>
            <c:numRef>
              <c:f>'销售收入、成本汇总表'!$G$5:$G$12</c:f>
              <c:numCache/>
            </c:numRef>
          </c:val>
        </c:ser>
        <c:ser>
          <c:idx val="1"/>
          <c:order val="1"/>
          <c:tx>
            <c:v>本年销售成本率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'销售收入、成本汇总表'!$M$5:$M$12</c:f>
              <c:numCache/>
            </c:numRef>
          </c:val>
        </c:ser>
        <c:axId val="11220877"/>
        <c:axId val="33879030"/>
      </c:barChart>
      <c:catAx>
        <c:axId val="11220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879030"/>
        <c:crosses val="autoZero"/>
        <c:auto val="1"/>
        <c:lblOffset val="100"/>
        <c:noMultiLvlLbl val="0"/>
      </c:catAx>
      <c:valAx>
        <c:axId val="338790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220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宋体"/>
                <a:ea typeface="宋体"/>
                <a:cs typeface="宋体"/>
              </a:rPr>
              <a:t>销售收入、成本对比表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'销售费用分析表'!$B$3</c:f>
              <c:strCache>
                <c:ptCount val="1"/>
                <c:pt idx="0">
                  <c:v>销售收入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'销售费用分析表'!$A$4:$A$15</c:f>
              <c:numCache/>
            </c:numRef>
          </c:cat>
          <c:val>
            <c:numRef>
              <c:f>'销售费用分析表'!$B$4:$B$15</c:f>
              <c:numCache/>
            </c:numRef>
          </c:val>
          <c:smooth val="0"/>
        </c:ser>
        <c:ser>
          <c:idx val="1"/>
          <c:order val="1"/>
          <c:tx>
            <c:strRef>
              <c:f>'销售费用分析表'!$C$3</c:f>
              <c:strCache>
                <c:ptCount val="1"/>
                <c:pt idx="0">
                  <c:v>销售成本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'销售费用分析表'!$C$4:$C$15</c:f>
              <c:numCache/>
            </c:numRef>
          </c:val>
          <c:smooth val="0"/>
        </c:ser>
        <c:axId val="36475815"/>
        <c:axId val="59846880"/>
      </c:lineChart>
      <c:catAx>
        <c:axId val="36475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846880"/>
        <c:crosses val="autoZero"/>
        <c:auto val="1"/>
        <c:lblOffset val="100"/>
        <c:tickLblSkip val="1"/>
        <c:noMultiLvlLbl val="0"/>
      </c:catAx>
      <c:valAx>
        <c:axId val="598468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475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宋体"/>
                <a:ea typeface="宋体"/>
                <a:cs typeface="宋体"/>
              </a:rPr>
              <a:t>销售成本率变化情况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'销售费用分析表'!$F$3</c:f>
              <c:strCache>
                <c:ptCount val="1"/>
                <c:pt idx="0">
                  <c:v>销售成本率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'销售费用分析表'!$A$4:$A$15</c:f>
              <c:numCache/>
            </c:numRef>
          </c:cat>
          <c:val>
            <c:numRef>
              <c:f>'销售费用分析表'!$F$4:$F$15</c:f>
              <c:numCache/>
            </c:numRef>
          </c:val>
          <c:smooth val="0"/>
        </c:ser>
        <c:axId val="1751009"/>
        <c:axId val="15759082"/>
      </c:lineChart>
      <c:catAx>
        <c:axId val="1751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759082"/>
        <c:crosses val="autoZero"/>
        <c:auto val="1"/>
        <c:lblOffset val="100"/>
        <c:noMultiLvlLbl val="0"/>
      </c:catAx>
      <c:valAx>
        <c:axId val="157590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51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宋体"/>
                <a:ea typeface="宋体"/>
                <a:cs typeface="宋体"/>
              </a:rPr>
              <a:t>销售收入、销售费用对比表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'销售费用分析表'!$B$3</c:f>
              <c:strCache>
                <c:ptCount val="1"/>
                <c:pt idx="0">
                  <c:v>销售收入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'销售费用分析表'!$A$4:$A$15</c:f>
              <c:numCache/>
            </c:numRef>
          </c:cat>
          <c:val>
            <c:numRef>
              <c:f>'销售费用分析表'!$B$4:$B$15</c:f>
              <c:numCache/>
            </c:numRef>
          </c:val>
          <c:smooth val="0"/>
        </c:ser>
        <c:ser>
          <c:idx val="1"/>
          <c:order val="1"/>
          <c:tx>
            <c:strRef>
              <c:f>'销售费用分析表'!$D$3</c:f>
              <c:strCache>
                <c:ptCount val="1"/>
                <c:pt idx="0">
                  <c:v>销售费用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'销售费用分析表'!$D$4:$D$15</c:f>
              <c:numCache/>
            </c:numRef>
          </c:val>
          <c:smooth val="0"/>
        </c:ser>
        <c:axId val="7614011"/>
        <c:axId val="1417236"/>
      </c:lineChart>
      <c:catAx>
        <c:axId val="7614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17236"/>
        <c:crosses val="autoZero"/>
        <c:auto val="1"/>
        <c:lblOffset val="100"/>
        <c:noMultiLvlLbl val="0"/>
      </c:catAx>
      <c:valAx>
        <c:axId val="14172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614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宋体"/>
                <a:ea typeface="宋体"/>
                <a:cs typeface="宋体"/>
              </a:rPr>
              <a:t>销售费用率变化情况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'销售费用分析表'!$G$3</c:f>
              <c:strCache>
                <c:ptCount val="1"/>
                <c:pt idx="0">
                  <c:v>销售费用率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'销售费用分析表'!$A$4:$A$15</c:f>
              <c:numCache/>
            </c:numRef>
          </c:cat>
          <c:val>
            <c:numRef>
              <c:f>'销售费用分析表'!$G$4:$G$15</c:f>
              <c:numCache/>
            </c:numRef>
          </c:val>
          <c:smooth val="0"/>
        </c:ser>
        <c:axId val="12755125"/>
        <c:axId val="47687262"/>
      </c:lineChart>
      <c:catAx>
        <c:axId val="12755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687262"/>
        <c:crosses val="autoZero"/>
        <c:auto val="1"/>
        <c:lblOffset val="100"/>
        <c:noMultiLvlLbl val="0"/>
      </c:catAx>
      <c:valAx>
        <c:axId val="476872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755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宋体"/>
                <a:ea typeface="宋体"/>
                <a:cs typeface="宋体"/>
              </a:rPr>
              <a:t>销售收入、销售税金对比表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'销售费用分析表'!$B$3</c:f>
              <c:strCache>
                <c:ptCount val="1"/>
                <c:pt idx="0">
                  <c:v>销售收入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'销售费用分析表'!$A$4:$A$15</c:f>
              <c:numCache/>
            </c:numRef>
          </c:cat>
          <c:val>
            <c:numRef>
              <c:f>'销售费用分析表'!$B$4:$B$15</c:f>
              <c:numCache/>
            </c:numRef>
          </c:val>
          <c:smooth val="0"/>
        </c:ser>
        <c:ser>
          <c:idx val="1"/>
          <c:order val="1"/>
          <c:tx>
            <c:strRef>
              <c:f>'销售费用分析表'!$E$3</c:f>
              <c:strCache>
                <c:ptCount val="1"/>
                <c:pt idx="0">
                  <c:v>销售税金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'销售费用分析表'!$E$4:$E$15</c:f>
              <c:numCache/>
            </c:numRef>
          </c:val>
          <c:smooth val="0"/>
        </c:ser>
        <c:axId val="26532175"/>
        <c:axId val="37462984"/>
      </c:lineChart>
      <c:catAx>
        <c:axId val="26532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462984"/>
        <c:crosses val="autoZero"/>
        <c:auto val="1"/>
        <c:lblOffset val="100"/>
        <c:noMultiLvlLbl val="0"/>
      </c:catAx>
      <c:valAx>
        <c:axId val="374629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532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宋体"/>
                <a:ea typeface="宋体"/>
                <a:cs typeface="宋体"/>
              </a:rPr>
              <a:t>销售税金率变化情况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'销售费用分析表'!$H$3</c:f>
              <c:strCache>
                <c:ptCount val="1"/>
                <c:pt idx="0">
                  <c:v>销售税金率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'销售费用分析表'!$A$4:$A$15</c:f>
              <c:numCache/>
            </c:numRef>
          </c:cat>
          <c:val>
            <c:numRef>
              <c:f>'销售费用分析表'!$H$4:$H$15</c:f>
              <c:numCache/>
            </c:numRef>
          </c:val>
          <c:smooth val="0"/>
        </c:ser>
        <c:axId val="1622537"/>
        <c:axId val="14602834"/>
      </c:lineChart>
      <c:catAx>
        <c:axId val="1622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602834"/>
        <c:crosses val="autoZero"/>
        <c:auto val="1"/>
        <c:lblOffset val="100"/>
        <c:noMultiLvlLbl val="0"/>
      </c:catAx>
      <c:valAx>
        <c:axId val="146028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22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单价、单位成本分析表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'产品销售收入、成本分析表'!$B$7</c:f>
              <c:strCache>
                <c:ptCount val="1"/>
                <c:pt idx="0">
                  <c:v>销售单价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'产品销售收入、成本分析表'!$C$7:$N$7</c:f>
              <c:numCache/>
            </c:numRef>
          </c:val>
          <c:smooth val="0"/>
        </c:ser>
        <c:ser>
          <c:idx val="1"/>
          <c:order val="1"/>
          <c:tx>
            <c:strRef>
              <c:f>'产品销售收入、成本分析表'!$B$8</c:f>
              <c:strCache>
                <c:ptCount val="1"/>
                <c:pt idx="0">
                  <c:v>单位成本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'产品销售收入、成本分析表'!$C$8:$N$8</c:f>
              <c:numCache/>
            </c:numRef>
          </c:val>
          <c:smooth val="0"/>
        </c:ser>
        <c:marker val="1"/>
        <c:axId val="66489943"/>
        <c:axId val="61538576"/>
      </c:lineChart>
      <c:catAx>
        <c:axId val="664899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538576"/>
        <c:crosses val="autoZero"/>
        <c:auto val="1"/>
        <c:lblOffset val="100"/>
        <c:tickLblSkip val="1"/>
        <c:noMultiLvlLbl val="0"/>
      </c:catAx>
      <c:valAx>
        <c:axId val="615385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489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'销售费用对比表'!$B$3</c:f>
              <c:strCache>
                <c:ptCount val="1"/>
                <c:pt idx="0">
                  <c:v>上年度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'销售费用对比表'!$A$4:$A$7</c:f>
              <c:strCache/>
            </c:strRef>
          </c:cat>
          <c:val>
            <c:numRef>
              <c:f>'销售费用对比表'!$B$4:$B$7</c:f>
              <c:numCache/>
            </c:numRef>
          </c:val>
        </c:ser>
        <c:ser>
          <c:idx val="1"/>
          <c:order val="1"/>
          <c:tx>
            <c:strRef>
              <c:f>'销售费用对比表'!$C$3</c:f>
              <c:strCache>
                <c:ptCount val="1"/>
                <c:pt idx="0">
                  <c:v>本年度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'销售费用对比表'!$C$4:$C$7</c:f>
              <c:numCache/>
            </c:numRef>
          </c:val>
        </c:ser>
        <c:axId val="64316643"/>
        <c:axId val="41978876"/>
      </c:barChart>
      <c:catAx>
        <c:axId val="64316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978876"/>
        <c:crosses val="autoZero"/>
        <c:auto val="1"/>
        <c:lblOffset val="100"/>
        <c:noMultiLvlLbl val="0"/>
      </c:catAx>
      <c:valAx>
        <c:axId val="419788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316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'销售费用对比表'!$B$3</c:f>
              <c:strCache>
                <c:ptCount val="1"/>
                <c:pt idx="0">
                  <c:v>上年度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'销售费用对比表'!$A$8:$A$10</c:f>
              <c:strCache/>
            </c:strRef>
          </c:cat>
          <c:val>
            <c:numRef>
              <c:f>'销售费用对比表'!$B$8:$B$10</c:f>
              <c:numCache/>
            </c:numRef>
          </c:val>
        </c:ser>
        <c:ser>
          <c:idx val="1"/>
          <c:order val="1"/>
          <c:tx>
            <c:strRef>
              <c:f>'销售费用对比表'!$C$3</c:f>
              <c:strCache>
                <c:ptCount val="1"/>
                <c:pt idx="0">
                  <c:v>本年度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'销售费用对比表'!$C$8:$C$10</c:f>
              <c:numCache/>
            </c:numRef>
          </c:val>
        </c:ser>
        <c:axId val="42265565"/>
        <c:axId val="44845766"/>
      </c:barChart>
      <c:catAx>
        <c:axId val="42265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845766"/>
        <c:crosses val="autoZero"/>
        <c:auto val="1"/>
        <c:lblOffset val="100"/>
        <c:noMultiLvlLbl val="0"/>
      </c:catAx>
      <c:valAx>
        <c:axId val="448457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265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'销售费用对比表'!$E$3</c:f>
              <c:strCache>
                <c:ptCount val="1"/>
                <c:pt idx="0">
                  <c:v>增减比率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'销售费用对比表'!$A$4:$A$10</c:f>
              <c:strCache>
                <c:ptCount val="7"/>
                <c:pt idx="0">
                  <c:v>销售收入</c:v>
                </c:pt>
                <c:pt idx="1">
                  <c:v>销售成本</c:v>
                </c:pt>
                <c:pt idx="2">
                  <c:v>销售费用</c:v>
                </c:pt>
                <c:pt idx="3">
                  <c:v>销售税金</c:v>
                </c:pt>
                <c:pt idx="4">
                  <c:v>销售成本率</c:v>
                </c:pt>
                <c:pt idx="5">
                  <c:v>销售费用率</c:v>
                </c:pt>
                <c:pt idx="6">
                  <c:v>销售税金率</c:v>
                </c:pt>
              </c:strCache>
            </c:strRef>
          </c:cat>
          <c:val>
            <c:numRef>
              <c:f>'销售费用对比表'!$E$4:$E$10</c:f>
              <c:numCache>
                <c:ptCount val="7"/>
                <c:pt idx="0">
                  <c:v>-0.06452322098698862</c:v>
                </c:pt>
                <c:pt idx="1">
                  <c:v>-0.08627196198136337</c:v>
                </c:pt>
                <c:pt idx="2">
                  <c:v>4.874330036874609</c:v>
                </c:pt>
                <c:pt idx="3">
                  <c:v>4.874330036874607</c:v>
                </c:pt>
                <c:pt idx="4">
                  <c:v>-0.02324883041706396</c:v>
                </c:pt>
                <c:pt idx="5">
                  <c:v>5.2795038515786645</c:v>
                </c:pt>
                <c:pt idx="6">
                  <c:v>5.279503851578664</c:v>
                </c:pt>
              </c:numCache>
            </c:numRef>
          </c:val>
          <c:smooth val="0"/>
        </c:ser>
        <c:marker val="1"/>
        <c:axId val="958711"/>
        <c:axId val="8628400"/>
      </c:lineChart>
      <c:catAx>
        <c:axId val="958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628400"/>
        <c:crosses val="autoZero"/>
        <c:auto val="1"/>
        <c:lblOffset val="100"/>
        <c:noMultiLvlLbl val="0"/>
      </c:catAx>
      <c:valAx>
        <c:axId val="86284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58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宋体"/>
                <a:ea typeface="宋体"/>
                <a:cs typeface="宋体"/>
              </a:rPr>
              <a:t>销售成本率趋势图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3215"/>
          <c:w val="0.649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'产品销售收入、成本分析表'!$B$9</c:f>
              <c:strCache>
                <c:ptCount val="1"/>
                <c:pt idx="0">
                  <c:v>销售成本率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'产品销售收入、成本分析表'!$C$9:$N$9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976273"/>
        <c:axId val="18568730"/>
      </c:line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568730"/>
        <c:crosses val="autoZero"/>
        <c:auto val="1"/>
        <c:lblOffset val="100"/>
        <c:noMultiLvlLbl val="0"/>
      </c:catAx>
      <c:valAx>
        <c:axId val="185687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976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上年销售收入结构图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'销售收入、成本汇总表'!$B$4</c:f>
              <c:strCache>
                <c:ptCount val="1"/>
                <c:pt idx="0">
                  <c:v>销售收入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'销售收入、成本汇总表'!$A$5:$A$12</c:f>
              <c:strCache/>
            </c:strRef>
          </c:cat>
          <c:val>
            <c:numRef>
              <c:f>'销售收入、成本汇总表'!$B$5:$B$12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上年销售成本结构图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'销售收入、成本汇总表'!$C$4</c:f>
              <c:strCache>
                <c:ptCount val="1"/>
                <c:pt idx="0">
                  <c:v>销售成本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'销售收入、成本汇总表'!$A$5:$A$12</c:f>
              <c:strCache/>
            </c:strRef>
          </c:cat>
          <c:val>
            <c:numRef>
              <c:f>'销售收入、成本汇总表'!$C$5:$C$12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宋体"/>
                <a:ea typeface="宋体"/>
                <a:cs typeface="宋体"/>
              </a:rPr>
              <a:t>本年销售收入结构图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'销售收入、成本汇总表'!$H$4</c:f>
              <c:strCache>
                <c:ptCount val="1"/>
                <c:pt idx="0">
                  <c:v>销售收入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'销售收入、成本汇总表'!$A$5:$A$12</c:f>
              <c:strCache/>
            </c:strRef>
          </c:cat>
          <c:val>
            <c:numRef>
              <c:f>'销售收入、成本汇总表'!$H$5:$H$12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宋体"/>
                <a:ea typeface="宋体"/>
                <a:cs typeface="宋体"/>
              </a:rPr>
              <a:t>本年销售成本结构图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'销售收入、成本汇总表'!$I$4</c:f>
              <c:strCache>
                <c:ptCount val="1"/>
                <c:pt idx="0">
                  <c:v>销售成本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'销售收入、成本汇总表'!$A$5:$A$12</c:f>
              <c:strCache/>
            </c:strRef>
          </c:cat>
          <c:val>
            <c:numRef>
              <c:f>'销售收入、成本汇总表'!$I$5:$I$12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宋体"/>
                <a:ea typeface="宋体"/>
                <a:cs typeface="宋体"/>
              </a:rPr>
              <a:t>销售收入对比图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上年销售收入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'销售收入、成本汇总表'!$A$5:$A$12</c:f>
              <c:strCache/>
            </c:strRef>
          </c:cat>
          <c:val>
            <c:numRef>
              <c:f>'销售收入、成本汇总表'!$B$5:$B$12</c:f>
              <c:numCache/>
            </c:numRef>
          </c:val>
        </c:ser>
        <c:ser>
          <c:idx val="1"/>
          <c:order val="1"/>
          <c:tx>
            <c:v>本年销售收入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'销售收入、成本汇总表'!$H$5:$H$12</c:f>
              <c:numCache/>
            </c:numRef>
          </c:val>
        </c:ser>
        <c:axId val="32900843"/>
        <c:axId val="27672132"/>
      </c:barChart>
      <c:catAx>
        <c:axId val="32900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672132"/>
        <c:crosses val="autoZero"/>
        <c:auto val="1"/>
        <c:lblOffset val="100"/>
        <c:noMultiLvlLbl val="0"/>
      </c:catAx>
      <c:valAx>
        <c:axId val="276721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900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宋体"/>
                <a:ea typeface="宋体"/>
                <a:cs typeface="宋体"/>
              </a:rPr>
              <a:t>销售成本对比图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上年销售成本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'销售收入、成本汇总表'!$A$5:$A$12</c:f>
              <c:strCache/>
            </c:strRef>
          </c:cat>
          <c:val>
            <c:numRef>
              <c:f>'销售收入、成本汇总表'!$C$5:$C$12</c:f>
              <c:numCache/>
            </c:numRef>
          </c:val>
        </c:ser>
        <c:ser>
          <c:idx val="1"/>
          <c:order val="1"/>
          <c:tx>
            <c:v>本年销售成本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'销售收入、成本汇总表'!$I$5:$I$12</c:f>
              <c:numCache/>
            </c:numRef>
          </c:val>
        </c:ser>
        <c:axId val="47722597"/>
        <c:axId val="26850190"/>
      </c:barChart>
      <c:catAx>
        <c:axId val="47722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850190"/>
        <c:crosses val="autoZero"/>
        <c:auto val="1"/>
        <c:lblOffset val="100"/>
        <c:noMultiLvlLbl val="0"/>
      </c:catAx>
      <c:valAx>
        <c:axId val="268501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722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4</xdr:col>
      <xdr:colOff>714375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0" y="1847850"/>
        <a:ext cx="38100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10</xdr:row>
      <xdr:rowOff>0</xdr:rowOff>
    </xdr:from>
    <xdr:to>
      <xdr:col>10</xdr:col>
      <xdr:colOff>95250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3933825" y="1847850"/>
        <a:ext cx="36004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247650</xdr:colOff>
      <xdr:row>10</xdr:row>
      <xdr:rowOff>0</xdr:rowOff>
    </xdr:from>
    <xdr:to>
      <xdr:col>14</xdr:col>
      <xdr:colOff>781050</xdr:colOff>
      <xdr:row>20</xdr:row>
      <xdr:rowOff>57150</xdr:rowOff>
    </xdr:to>
    <xdr:graphicFrame>
      <xdr:nvGraphicFramePr>
        <xdr:cNvPr id="3" name="Chart 3"/>
        <xdr:cNvGraphicFramePr/>
      </xdr:nvGraphicFramePr>
      <xdr:xfrm>
        <a:off x="7686675" y="1847850"/>
        <a:ext cx="3429000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3</xdr:col>
      <xdr:colOff>676275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25527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13</xdr:row>
      <xdr:rowOff>171450</xdr:rowOff>
    </xdr:from>
    <xdr:to>
      <xdr:col>7</xdr:col>
      <xdr:colOff>600075</xdr:colOff>
      <xdr:row>24</xdr:row>
      <xdr:rowOff>38100</xdr:rowOff>
    </xdr:to>
    <xdr:graphicFrame>
      <xdr:nvGraphicFramePr>
        <xdr:cNvPr id="2" name="Chart 2"/>
        <xdr:cNvGraphicFramePr/>
      </xdr:nvGraphicFramePr>
      <xdr:xfrm>
        <a:off x="3267075" y="2543175"/>
        <a:ext cx="31432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847725</xdr:colOff>
      <xdr:row>14</xdr:row>
      <xdr:rowOff>0</xdr:rowOff>
    </xdr:from>
    <xdr:to>
      <xdr:col>11</xdr:col>
      <xdr:colOff>695325</xdr:colOff>
      <xdr:row>24</xdr:row>
      <xdr:rowOff>57150</xdr:rowOff>
    </xdr:to>
    <xdr:graphicFrame>
      <xdr:nvGraphicFramePr>
        <xdr:cNvPr id="3" name="Chart 3"/>
        <xdr:cNvGraphicFramePr/>
      </xdr:nvGraphicFramePr>
      <xdr:xfrm>
        <a:off x="6657975" y="2552700"/>
        <a:ext cx="3133725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14</xdr:row>
      <xdr:rowOff>9525</xdr:rowOff>
    </xdr:from>
    <xdr:to>
      <xdr:col>16</xdr:col>
      <xdr:colOff>142875</xdr:colOff>
      <xdr:row>24</xdr:row>
      <xdr:rowOff>57150</xdr:rowOff>
    </xdr:to>
    <xdr:graphicFrame>
      <xdr:nvGraphicFramePr>
        <xdr:cNvPr id="4" name="Chart 4"/>
        <xdr:cNvGraphicFramePr/>
      </xdr:nvGraphicFramePr>
      <xdr:xfrm>
        <a:off x="9896475" y="2562225"/>
        <a:ext cx="31432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26</xdr:row>
      <xdr:rowOff>0</xdr:rowOff>
    </xdr:from>
    <xdr:to>
      <xdr:col>3</xdr:col>
      <xdr:colOff>638175</xdr:colOff>
      <xdr:row>36</xdr:row>
      <xdr:rowOff>47625</xdr:rowOff>
    </xdr:to>
    <xdr:graphicFrame>
      <xdr:nvGraphicFramePr>
        <xdr:cNvPr id="5" name="Chart 5"/>
        <xdr:cNvGraphicFramePr/>
      </xdr:nvGraphicFramePr>
      <xdr:xfrm>
        <a:off x="9525" y="4724400"/>
        <a:ext cx="309562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26</xdr:row>
      <xdr:rowOff>9525</xdr:rowOff>
    </xdr:from>
    <xdr:to>
      <xdr:col>7</xdr:col>
      <xdr:colOff>800100</xdr:colOff>
      <xdr:row>36</xdr:row>
      <xdr:rowOff>66675</xdr:rowOff>
    </xdr:to>
    <xdr:graphicFrame>
      <xdr:nvGraphicFramePr>
        <xdr:cNvPr id="6" name="Chart 6"/>
        <xdr:cNvGraphicFramePr/>
      </xdr:nvGraphicFramePr>
      <xdr:xfrm>
        <a:off x="3267075" y="4733925"/>
        <a:ext cx="3343275" cy="186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3</xdr:col>
      <xdr:colOff>638175</xdr:colOff>
      <xdr:row>50</xdr:row>
      <xdr:rowOff>47625</xdr:rowOff>
    </xdr:to>
    <xdr:graphicFrame>
      <xdr:nvGraphicFramePr>
        <xdr:cNvPr id="7" name="Chart 7"/>
        <xdr:cNvGraphicFramePr/>
      </xdr:nvGraphicFramePr>
      <xdr:xfrm>
        <a:off x="0" y="6905625"/>
        <a:ext cx="3105150" cy="2209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38</xdr:row>
      <xdr:rowOff>0</xdr:rowOff>
    </xdr:from>
    <xdr:to>
      <xdr:col>7</xdr:col>
      <xdr:colOff>800100</xdr:colOff>
      <xdr:row>50</xdr:row>
      <xdr:rowOff>47625</xdr:rowOff>
    </xdr:to>
    <xdr:graphicFrame>
      <xdr:nvGraphicFramePr>
        <xdr:cNvPr id="8" name="Chart 8"/>
        <xdr:cNvGraphicFramePr/>
      </xdr:nvGraphicFramePr>
      <xdr:xfrm>
        <a:off x="3267075" y="6896100"/>
        <a:ext cx="3343275" cy="2219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3</xdr:col>
      <xdr:colOff>638175</xdr:colOff>
      <xdr:row>66</xdr:row>
      <xdr:rowOff>28575</xdr:rowOff>
    </xdr:to>
    <xdr:graphicFrame>
      <xdr:nvGraphicFramePr>
        <xdr:cNvPr id="9" name="Chart 9"/>
        <xdr:cNvGraphicFramePr/>
      </xdr:nvGraphicFramePr>
      <xdr:xfrm>
        <a:off x="0" y="9439275"/>
        <a:ext cx="3105150" cy="2552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0</xdr:colOff>
      <xdr:row>52</xdr:row>
      <xdr:rowOff>9525</xdr:rowOff>
    </xdr:from>
    <xdr:to>
      <xdr:col>7</xdr:col>
      <xdr:colOff>800100</xdr:colOff>
      <xdr:row>66</xdr:row>
      <xdr:rowOff>28575</xdr:rowOff>
    </xdr:to>
    <xdr:graphicFrame>
      <xdr:nvGraphicFramePr>
        <xdr:cNvPr id="10" name="Chart 10"/>
        <xdr:cNvGraphicFramePr/>
      </xdr:nvGraphicFramePr>
      <xdr:xfrm>
        <a:off x="3267075" y="9439275"/>
        <a:ext cx="3343275" cy="2552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4</xdr:col>
      <xdr:colOff>485775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0" y="3086100"/>
        <a:ext cx="30956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17</xdr:row>
      <xdr:rowOff>9525</xdr:rowOff>
    </xdr:from>
    <xdr:to>
      <xdr:col>9</xdr:col>
      <xdr:colOff>304800</xdr:colOff>
      <xdr:row>27</xdr:row>
      <xdr:rowOff>66675</xdr:rowOff>
    </xdr:to>
    <xdr:graphicFrame>
      <xdr:nvGraphicFramePr>
        <xdr:cNvPr id="2" name="Chart 4"/>
        <xdr:cNvGraphicFramePr/>
      </xdr:nvGraphicFramePr>
      <xdr:xfrm>
        <a:off x="3371850" y="3086100"/>
        <a:ext cx="359092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9525</xdr:rowOff>
    </xdr:from>
    <xdr:to>
      <xdr:col>4</xdr:col>
      <xdr:colOff>476250</xdr:colOff>
      <xdr:row>40</xdr:row>
      <xdr:rowOff>133350</xdr:rowOff>
    </xdr:to>
    <xdr:graphicFrame>
      <xdr:nvGraphicFramePr>
        <xdr:cNvPr id="3" name="Chart 5"/>
        <xdr:cNvGraphicFramePr/>
      </xdr:nvGraphicFramePr>
      <xdr:xfrm>
        <a:off x="0" y="5257800"/>
        <a:ext cx="30861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304800</xdr:colOff>
      <xdr:row>40</xdr:row>
      <xdr:rowOff>133350</xdr:rowOff>
    </xdr:to>
    <xdr:graphicFrame>
      <xdr:nvGraphicFramePr>
        <xdr:cNvPr id="4" name="Chart 6"/>
        <xdr:cNvGraphicFramePr/>
      </xdr:nvGraphicFramePr>
      <xdr:xfrm>
        <a:off x="3362325" y="5248275"/>
        <a:ext cx="360045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4</xdr:col>
      <xdr:colOff>476250</xdr:colOff>
      <xdr:row>54</xdr:row>
      <xdr:rowOff>152400</xdr:rowOff>
    </xdr:to>
    <xdr:graphicFrame>
      <xdr:nvGraphicFramePr>
        <xdr:cNvPr id="5" name="Chart 7"/>
        <xdr:cNvGraphicFramePr/>
      </xdr:nvGraphicFramePr>
      <xdr:xfrm>
        <a:off x="0" y="7600950"/>
        <a:ext cx="3086100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42</xdr:row>
      <xdr:rowOff>9525</xdr:rowOff>
    </xdr:from>
    <xdr:to>
      <xdr:col>9</xdr:col>
      <xdr:colOff>314325</xdr:colOff>
      <xdr:row>54</xdr:row>
      <xdr:rowOff>152400</xdr:rowOff>
    </xdr:to>
    <xdr:graphicFrame>
      <xdr:nvGraphicFramePr>
        <xdr:cNvPr id="6" name="Chart 8"/>
        <xdr:cNvGraphicFramePr/>
      </xdr:nvGraphicFramePr>
      <xdr:xfrm>
        <a:off x="3362325" y="7610475"/>
        <a:ext cx="3609975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4</xdr:col>
      <xdr:colOff>476250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0" y="2171700"/>
        <a:ext cx="47625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4</xdr:col>
      <xdr:colOff>476250</xdr:colOff>
      <xdr:row>34</xdr:row>
      <xdr:rowOff>85725</xdr:rowOff>
    </xdr:to>
    <xdr:graphicFrame>
      <xdr:nvGraphicFramePr>
        <xdr:cNvPr id="2" name="Chart 2"/>
        <xdr:cNvGraphicFramePr/>
      </xdr:nvGraphicFramePr>
      <xdr:xfrm>
        <a:off x="0" y="4343400"/>
        <a:ext cx="476250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9525</xdr:rowOff>
    </xdr:from>
    <xdr:to>
      <xdr:col>5</xdr:col>
      <xdr:colOff>85725</xdr:colOff>
      <xdr:row>48</xdr:row>
      <xdr:rowOff>0</xdr:rowOff>
    </xdr:to>
    <xdr:graphicFrame>
      <xdr:nvGraphicFramePr>
        <xdr:cNvPr id="3" name="Chart 4"/>
        <xdr:cNvGraphicFramePr/>
      </xdr:nvGraphicFramePr>
      <xdr:xfrm>
        <a:off x="0" y="6515100"/>
        <a:ext cx="550545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M66" sqref="M66"/>
    </sheetView>
  </sheetViews>
  <sheetFormatPr defaultColWidth="9.00390625" defaultRowHeight="14.25"/>
  <cols>
    <col min="2" max="2" width="12.625" style="0" customWidth="1"/>
    <col min="3" max="14" width="9.50390625" style="0" customWidth="1"/>
    <col min="15" max="15" width="10.50390625" style="0" customWidth="1"/>
  </cols>
  <sheetData>
    <row r="1" spans="1:12" ht="14.25">
      <c r="A1" t="s">
        <v>1</v>
      </c>
      <c r="E1" t="s">
        <v>2</v>
      </c>
      <c r="H1" t="s">
        <v>3</v>
      </c>
      <c r="L1" t="s">
        <v>4</v>
      </c>
    </row>
    <row r="2" spans="1:12" ht="15" thickBot="1">
      <c r="A2" t="s">
        <v>5</v>
      </c>
      <c r="E2" t="s">
        <v>6</v>
      </c>
      <c r="H2" t="s">
        <v>3</v>
      </c>
      <c r="L2" t="s">
        <v>7</v>
      </c>
    </row>
    <row r="3" spans="1:15" ht="15" thickTop="1">
      <c r="A3" s="7" t="s">
        <v>8</v>
      </c>
      <c r="B3" s="8" t="s">
        <v>9</v>
      </c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I3" s="15" t="s">
        <v>16</v>
      </c>
      <c r="J3" s="15" t="s">
        <v>17</v>
      </c>
      <c r="K3" s="15" t="s">
        <v>18</v>
      </c>
      <c r="L3" s="15" t="s">
        <v>19</v>
      </c>
      <c r="M3" s="15" t="s">
        <v>20</v>
      </c>
      <c r="N3" s="15" t="s">
        <v>21</v>
      </c>
      <c r="O3" s="16" t="s">
        <v>22</v>
      </c>
    </row>
    <row r="4" spans="1:15" ht="14.25">
      <c r="A4" s="51" t="s">
        <v>0</v>
      </c>
      <c r="B4" s="9" t="s">
        <v>23</v>
      </c>
      <c r="C4" s="3">
        <v>7596.4</v>
      </c>
      <c r="D4" s="3">
        <v>8025.66</v>
      </c>
      <c r="E4" s="3">
        <v>7168.88</v>
      </c>
      <c r="F4" s="3">
        <v>9049.95</v>
      </c>
      <c r="G4" s="3">
        <v>2529.29</v>
      </c>
      <c r="H4" s="3">
        <v>3345.97</v>
      </c>
      <c r="I4" s="3">
        <v>4844.97</v>
      </c>
      <c r="J4" s="3">
        <v>2481.25</v>
      </c>
      <c r="K4" s="3">
        <v>5881.83</v>
      </c>
      <c r="L4" s="3">
        <v>2412.2</v>
      </c>
      <c r="M4" s="3">
        <v>3888.06</v>
      </c>
      <c r="N4" s="3">
        <v>8879.87</v>
      </c>
      <c r="O4" s="4">
        <f>SUM(C4:N4)</f>
        <v>66104.33</v>
      </c>
    </row>
    <row r="5" spans="1:15" ht="14.25">
      <c r="A5" s="52"/>
      <c r="B5" s="1" t="s">
        <v>24</v>
      </c>
      <c r="C5" s="10">
        <v>783.94</v>
      </c>
      <c r="D5" s="10">
        <v>535.61</v>
      </c>
      <c r="E5" s="10">
        <v>215.07</v>
      </c>
      <c r="F5" s="10">
        <v>665.5</v>
      </c>
      <c r="G5" s="10">
        <v>469.42</v>
      </c>
      <c r="H5" s="10">
        <v>784.46</v>
      </c>
      <c r="I5" s="10">
        <v>798.7</v>
      </c>
      <c r="J5" s="10">
        <v>74.97</v>
      </c>
      <c r="K5" s="10">
        <v>69.03</v>
      </c>
      <c r="L5" s="10">
        <v>102.05</v>
      </c>
      <c r="M5" s="10">
        <v>400.15</v>
      </c>
      <c r="N5" s="10">
        <v>121.27</v>
      </c>
      <c r="O5" s="11">
        <f>SUM(C5:N5)</f>
        <v>5020.17</v>
      </c>
    </row>
    <row r="6" spans="1:15" ht="14.25">
      <c r="A6" s="53"/>
      <c r="B6" s="2" t="s">
        <v>25</v>
      </c>
      <c r="C6" s="5">
        <v>1253</v>
      </c>
      <c r="D6" s="5">
        <v>1180</v>
      </c>
      <c r="E6" s="5">
        <v>1019</v>
      </c>
      <c r="F6" s="5">
        <v>1194</v>
      </c>
      <c r="G6" s="5">
        <v>1860</v>
      </c>
      <c r="H6" s="5">
        <v>1526</v>
      </c>
      <c r="I6" s="5">
        <v>1746</v>
      </c>
      <c r="J6" s="5">
        <v>697</v>
      </c>
      <c r="K6" s="5">
        <v>1088</v>
      </c>
      <c r="L6" s="5">
        <v>1369</v>
      </c>
      <c r="M6" s="5">
        <v>1266</v>
      </c>
      <c r="N6" s="5">
        <v>3785</v>
      </c>
      <c r="O6" s="6">
        <f>SUM(C6:N6)</f>
        <v>17983</v>
      </c>
    </row>
    <row r="7" spans="1:15" ht="14.25">
      <c r="A7" s="52"/>
      <c r="B7" s="1" t="s">
        <v>26</v>
      </c>
      <c r="C7" s="10">
        <f>IF(C6=0,0,C4/C6)</f>
        <v>6.062569832402234</v>
      </c>
      <c r="D7" s="10">
        <f aca="true" t="shared" si="0" ref="D7:O7">IF(D6=0,0,D4/D6)</f>
        <v>6.801406779661017</v>
      </c>
      <c r="E7" s="10">
        <f t="shared" si="0"/>
        <v>7.035210991167812</v>
      </c>
      <c r="F7" s="10">
        <f t="shared" si="0"/>
        <v>7.579522613065327</v>
      </c>
      <c r="G7" s="10">
        <f t="shared" si="0"/>
        <v>1.3598333333333332</v>
      </c>
      <c r="H7" s="10">
        <f t="shared" si="0"/>
        <v>2.192640891218873</v>
      </c>
      <c r="I7" s="10">
        <f t="shared" si="0"/>
        <v>2.774896907216495</v>
      </c>
      <c r="J7" s="10">
        <f t="shared" si="0"/>
        <v>3.5598995695839313</v>
      </c>
      <c r="K7" s="10">
        <f t="shared" si="0"/>
        <v>5.40609375</v>
      </c>
      <c r="L7" s="10">
        <f t="shared" si="0"/>
        <v>1.762016070124178</v>
      </c>
      <c r="M7" s="10">
        <f t="shared" si="0"/>
        <v>3.0711374407582936</v>
      </c>
      <c r="N7" s="10">
        <f t="shared" si="0"/>
        <v>2.3460686922060767</v>
      </c>
      <c r="O7" s="11">
        <f t="shared" si="0"/>
        <v>3.6759344936884837</v>
      </c>
    </row>
    <row r="8" spans="1:15" ht="14.25">
      <c r="A8" s="54"/>
      <c r="B8" s="14" t="s">
        <v>27</v>
      </c>
      <c r="C8" s="12">
        <f>IF(C6=0,0,C5/C6)</f>
        <v>0.6256504389465284</v>
      </c>
      <c r="D8" s="12">
        <f aca="true" t="shared" si="1" ref="D8:O8">IF(D6=0,0,D5/D6)</f>
        <v>0.45390677966101695</v>
      </c>
      <c r="E8" s="12">
        <f t="shared" si="1"/>
        <v>0.21105986261040235</v>
      </c>
      <c r="F8" s="12">
        <f t="shared" si="1"/>
        <v>0.5573701842546064</v>
      </c>
      <c r="G8" s="12">
        <f t="shared" si="1"/>
        <v>0.2523763440860215</v>
      </c>
      <c r="H8" s="12">
        <f t="shared" si="1"/>
        <v>0.5140629095674968</v>
      </c>
      <c r="I8" s="12">
        <f t="shared" si="1"/>
        <v>0.45744558991981676</v>
      </c>
      <c r="J8" s="12">
        <f t="shared" si="1"/>
        <v>0.1075609756097561</v>
      </c>
      <c r="K8" s="12">
        <f t="shared" si="1"/>
        <v>0.06344669117647059</v>
      </c>
      <c r="L8" s="12">
        <f t="shared" si="1"/>
        <v>0.07454346238130022</v>
      </c>
      <c r="M8" s="12">
        <f t="shared" si="1"/>
        <v>0.31607424960505526</v>
      </c>
      <c r="N8" s="12">
        <f t="shared" si="1"/>
        <v>0.032039630118890355</v>
      </c>
      <c r="O8" s="13">
        <f t="shared" si="1"/>
        <v>0.2791619863204137</v>
      </c>
    </row>
    <row r="9" spans="1:15" ht="15" thickBot="1">
      <c r="A9" s="55"/>
      <c r="B9" s="17" t="s">
        <v>28</v>
      </c>
      <c r="C9" s="18">
        <f>IF(C4=0,0,C5/C4)</f>
        <v>0.103198883681744</v>
      </c>
      <c r="D9" s="18">
        <f aca="true" t="shared" si="2" ref="D9:O9">IF(D4=0,0,D5/D4)</f>
        <v>0.06673719046159445</v>
      </c>
      <c r="E9" s="18">
        <f t="shared" si="2"/>
        <v>0.03000050217049246</v>
      </c>
      <c r="F9" s="18">
        <f t="shared" si="2"/>
        <v>0.07353631788020927</v>
      </c>
      <c r="G9" s="18">
        <f t="shared" si="2"/>
        <v>0.18559358555167657</v>
      </c>
      <c r="H9" s="18">
        <f t="shared" si="2"/>
        <v>0.23444920307115727</v>
      </c>
      <c r="I9" s="18">
        <f t="shared" si="2"/>
        <v>0.16485138194870144</v>
      </c>
      <c r="J9" s="18">
        <f t="shared" si="2"/>
        <v>0.03021460957178841</v>
      </c>
      <c r="K9" s="18">
        <f t="shared" si="2"/>
        <v>0.011736143343143206</v>
      </c>
      <c r="L9" s="18">
        <f t="shared" si="2"/>
        <v>0.04230577895696874</v>
      </c>
      <c r="M9" s="18">
        <f t="shared" si="2"/>
        <v>0.10291765044778114</v>
      </c>
      <c r="N9" s="18">
        <f t="shared" si="2"/>
        <v>0.013656731461158776</v>
      </c>
      <c r="O9" s="19">
        <f t="shared" si="2"/>
        <v>0.0759431341335734</v>
      </c>
    </row>
    <row r="10" ht="15" thickTop="1"/>
    <row r="21" ht="15" thickBot="1"/>
    <row r="22" spans="1:15" ht="15" thickTop="1">
      <c r="A22" s="24" t="s">
        <v>8</v>
      </c>
      <c r="B22" s="25" t="s">
        <v>9</v>
      </c>
      <c r="C22" s="22" t="s">
        <v>10</v>
      </c>
      <c r="D22" s="22" t="s">
        <v>11</v>
      </c>
      <c r="E22" s="22" t="s">
        <v>12</v>
      </c>
      <c r="F22" s="22" t="s">
        <v>13</v>
      </c>
      <c r="G22" s="22" t="s">
        <v>14</v>
      </c>
      <c r="H22" s="22" t="s">
        <v>15</v>
      </c>
      <c r="I22" s="22" t="s">
        <v>16</v>
      </c>
      <c r="J22" s="22" t="s">
        <v>17</v>
      </c>
      <c r="K22" s="22" t="s">
        <v>18</v>
      </c>
      <c r="L22" s="22" t="s">
        <v>19</v>
      </c>
      <c r="M22" s="22" t="s">
        <v>20</v>
      </c>
      <c r="N22" s="22" t="s">
        <v>21</v>
      </c>
      <c r="O22" s="23" t="s">
        <v>22</v>
      </c>
    </row>
    <row r="23" spans="1:15" ht="14.25">
      <c r="A23" s="56" t="s">
        <v>29</v>
      </c>
      <c r="B23" s="26" t="s">
        <v>23</v>
      </c>
      <c r="C23" s="3">
        <v>8780.87</v>
      </c>
      <c r="D23" s="3">
        <v>1052.3</v>
      </c>
      <c r="E23" s="3">
        <v>6784.76</v>
      </c>
      <c r="F23" s="3">
        <v>1080.97</v>
      </c>
      <c r="G23" s="3">
        <v>1598.11</v>
      </c>
      <c r="H23" s="3">
        <v>6866.81</v>
      </c>
      <c r="I23" s="3">
        <v>5569.66</v>
      </c>
      <c r="J23" s="3">
        <v>6596.11</v>
      </c>
      <c r="K23" s="3">
        <v>7175.4</v>
      </c>
      <c r="L23" s="3">
        <v>2461.34</v>
      </c>
      <c r="M23" s="3">
        <v>7561.34</v>
      </c>
      <c r="N23" s="3">
        <v>4470.12</v>
      </c>
      <c r="O23" s="4">
        <f>SUM(C23:N23)</f>
        <v>59997.79</v>
      </c>
    </row>
    <row r="24" spans="1:15" ht="14.25">
      <c r="A24" s="52"/>
      <c r="B24" s="1" t="s">
        <v>24</v>
      </c>
      <c r="C24" s="10">
        <v>437.74</v>
      </c>
      <c r="D24" s="10">
        <v>713.22</v>
      </c>
      <c r="E24" s="10">
        <v>341.87</v>
      </c>
      <c r="F24" s="10">
        <v>681.72</v>
      </c>
      <c r="G24" s="10">
        <v>290.05</v>
      </c>
      <c r="H24" s="10">
        <v>72.77</v>
      </c>
      <c r="I24" s="10">
        <v>699.9</v>
      </c>
      <c r="J24" s="10">
        <v>330.71</v>
      </c>
      <c r="K24" s="10">
        <v>351.58</v>
      </c>
      <c r="L24" s="10">
        <v>360.85</v>
      </c>
      <c r="M24" s="10">
        <v>777.76</v>
      </c>
      <c r="N24" s="10">
        <v>230.15</v>
      </c>
      <c r="O24" s="11">
        <f aca="true" t="shared" si="3" ref="O24:O61">SUM(C24:N24)</f>
        <v>5288.320000000001</v>
      </c>
    </row>
    <row r="25" spans="1:15" ht="14.25">
      <c r="A25" s="53"/>
      <c r="B25" s="2" t="s">
        <v>25</v>
      </c>
      <c r="C25" s="5">
        <v>112</v>
      </c>
      <c r="D25" s="5">
        <v>173</v>
      </c>
      <c r="E25" s="5">
        <v>318</v>
      </c>
      <c r="F25" s="5">
        <v>105</v>
      </c>
      <c r="G25" s="5">
        <v>89</v>
      </c>
      <c r="H25" s="5">
        <v>199</v>
      </c>
      <c r="I25" s="5">
        <v>415</v>
      </c>
      <c r="J25" s="5">
        <v>183</v>
      </c>
      <c r="K25" s="5">
        <v>107</v>
      </c>
      <c r="L25" s="5">
        <v>154</v>
      </c>
      <c r="M25" s="5">
        <v>483</v>
      </c>
      <c r="N25" s="5">
        <v>157</v>
      </c>
      <c r="O25" s="33">
        <f t="shared" si="3"/>
        <v>2495</v>
      </c>
    </row>
    <row r="26" spans="1:15" ht="14.25">
      <c r="A26" s="52"/>
      <c r="B26" s="1" t="s">
        <v>26</v>
      </c>
      <c r="C26" s="10">
        <f>IF(C25=0,0,C23/C25)</f>
        <v>78.400625</v>
      </c>
      <c r="D26" s="10">
        <f aca="true" t="shared" si="4" ref="D26:O26">IF(D25=0,0,D23/D25)</f>
        <v>6.082658959537572</v>
      </c>
      <c r="E26" s="10">
        <f t="shared" si="4"/>
        <v>21.33572327044025</v>
      </c>
      <c r="F26" s="10">
        <f t="shared" si="4"/>
        <v>10.294952380952381</v>
      </c>
      <c r="G26" s="10">
        <f t="shared" si="4"/>
        <v>17.95629213483146</v>
      </c>
      <c r="H26" s="10">
        <f t="shared" si="4"/>
        <v>34.50658291457287</v>
      </c>
      <c r="I26" s="10">
        <f t="shared" si="4"/>
        <v>13.420867469879518</v>
      </c>
      <c r="J26" s="10">
        <f t="shared" si="4"/>
        <v>36.044316939890706</v>
      </c>
      <c r="K26" s="10">
        <f t="shared" si="4"/>
        <v>67.05981308411215</v>
      </c>
      <c r="L26" s="10">
        <f t="shared" si="4"/>
        <v>15.982727272727274</v>
      </c>
      <c r="M26" s="10">
        <f t="shared" si="4"/>
        <v>15.654948240165632</v>
      </c>
      <c r="N26" s="10">
        <f t="shared" si="4"/>
        <v>28.472101910828023</v>
      </c>
      <c r="O26" s="11">
        <f t="shared" si="4"/>
        <v>24.047210420841683</v>
      </c>
    </row>
    <row r="27" spans="1:15" ht="14.25">
      <c r="A27" s="57"/>
      <c r="B27" s="27" t="s">
        <v>27</v>
      </c>
      <c r="C27" s="12">
        <f>IF(C25=0,0,C24/C25)</f>
        <v>3.9083928571428572</v>
      </c>
      <c r="D27" s="12">
        <f aca="true" t="shared" si="5" ref="D27:O27">IF(D25=0,0,D24/D25)</f>
        <v>4.122658959537572</v>
      </c>
      <c r="E27" s="12">
        <f t="shared" si="5"/>
        <v>1.075062893081761</v>
      </c>
      <c r="F27" s="12">
        <f t="shared" si="5"/>
        <v>6.492571428571429</v>
      </c>
      <c r="G27" s="12">
        <f t="shared" si="5"/>
        <v>3.2589887640449438</v>
      </c>
      <c r="H27" s="12">
        <f t="shared" si="5"/>
        <v>0.36567839195979895</v>
      </c>
      <c r="I27" s="12">
        <f t="shared" si="5"/>
        <v>1.6865060240963854</v>
      </c>
      <c r="J27" s="12">
        <f t="shared" si="5"/>
        <v>1.8071584699453551</v>
      </c>
      <c r="K27" s="12">
        <f t="shared" si="5"/>
        <v>3.285794392523364</v>
      </c>
      <c r="L27" s="12">
        <f t="shared" si="5"/>
        <v>2.3431818181818183</v>
      </c>
      <c r="M27" s="12">
        <f t="shared" si="5"/>
        <v>1.6102691511387164</v>
      </c>
      <c r="N27" s="12">
        <f t="shared" si="5"/>
        <v>1.465923566878981</v>
      </c>
      <c r="O27" s="13">
        <f t="shared" si="5"/>
        <v>2.119567134268537</v>
      </c>
    </row>
    <row r="28" spans="1:15" ht="14.25">
      <c r="A28" s="57"/>
      <c r="B28" s="27" t="s">
        <v>28</v>
      </c>
      <c r="C28" s="28">
        <f>IF(C23=0,0,C24/C23)</f>
        <v>0.049851552294932044</v>
      </c>
      <c r="D28" s="28">
        <f aca="true" t="shared" si="6" ref="D28:O28">IF(D23=0,0,D24/D23)</f>
        <v>0.6777724983369762</v>
      </c>
      <c r="E28" s="28">
        <f t="shared" si="6"/>
        <v>0.05038792823917132</v>
      </c>
      <c r="F28" s="28">
        <f t="shared" si="6"/>
        <v>0.630655799883438</v>
      </c>
      <c r="G28" s="28">
        <f t="shared" si="6"/>
        <v>0.18149564172678978</v>
      </c>
      <c r="H28" s="28">
        <f t="shared" si="6"/>
        <v>0.010597351608680012</v>
      </c>
      <c r="I28" s="28">
        <f t="shared" si="6"/>
        <v>0.1256629668597365</v>
      </c>
      <c r="J28" s="28">
        <f t="shared" si="6"/>
        <v>0.05013712627594143</v>
      </c>
      <c r="K28" s="28">
        <f t="shared" si="6"/>
        <v>0.04899796527022884</v>
      </c>
      <c r="L28" s="28">
        <f t="shared" si="6"/>
        <v>0.14660713270007394</v>
      </c>
      <c r="M28" s="28">
        <f t="shared" si="6"/>
        <v>0.10286007506605972</v>
      </c>
      <c r="N28" s="28">
        <f t="shared" si="6"/>
        <v>0.05148631356652618</v>
      </c>
      <c r="O28" s="29">
        <f t="shared" si="6"/>
        <v>0.08814191322713721</v>
      </c>
    </row>
    <row r="29" spans="1:15" ht="14.25">
      <c r="A29" s="56" t="s">
        <v>30</v>
      </c>
      <c r="B29" s="26" t="s">
        <v>23</v>
      </c>
      <c r="C29" s="3">
        <v>7191.7</v>
      </c>
      <c r="D29" s="3">
        <v>2319.52</v>
      </c>
      <c r="E29" s="3">
        <v>3630.68</v>
      </c>
      <c r="F29" s="3">
        <v>6174.3</v>
      </c>
      <c r="G29" s="3">
        <v>5369.09</v>
      </c>
      <c r="H29" s="3">
        <v>2665.87</v>
      </c>
      <c r="I29" s="3">
        <v>2149.88</v>
      </c>
      <c r="J29" s="3">
        <v>6523.37</v>
      </c>
      <c r="K29" s="3">
        <v>3199.27</v>
      </c>
      <c r="L29" s="3">
        <v>8875.95</v>
      </c>
      <c r="M29" s="3">
        <v>3531.7</v>
      </c>
      <c r="N29" s="3">
        <v>1347.71</v>
      </c>
      <c r="O29" s="4">
        <f t="shared" si="3"/>
        <v>52979.04</v>
      </c>
    </row>
    <row r="30" spans="1:15" ht="14.25">
      <c r="A30" s="52"/>
      <c r="B30" s="1" t="s">
        <v>24</v>
      </c>
      <c r="C30" s="10">
        <v>364.25</v>
      </c>
      <c r="D30" s="10">
        <v>526.31</v>
      </c>
      <c r="E30" s="10">
        <v>304.95</v>
      </c>
      <c r="F30" s="10">
        <v>93.67</v>
      </c>
      <c r="G30" s="10">
        <v>321.37</v>
      </c>
      <c r="H30" s="10">
        <v>144.64</v>
      </c>
      <c r="I30" s="10">
        <v>421.94</v>
      </c>
      <c r="J30" s="10">
        <v>292.44</v>
      </c>
      <c r="K30" s="10">
        <v>32.36</v>
      </c>
      <c r="L30" s="10">
        <v>252.63</v>
      </c>
      <c r="M30" s="10">
        <v>589.68</v>
      </c>
      <c r="N30" s="10">
        <v>459.06</v>
      </c>
      <c r="O30" s="11">
        <f t="shared" si="3"/>
        <v>3803.3</v>
      </c>
    </row>
    <row r="31" spans="1:15" ht="14.25">
      <c r="A31" s="53"/>
      <c r="B31" s="2" t="s">
        <v>25</v>
      </c>
      <c r="C31" s="5">
        <v>191</v>
      </c>
      <c r="D31" s="5">
        <v>135</v>
      </c>
      <c r="E31" s="5">
        <v>372</v>
      </c>
      <c r="F31" s="5">
        <v>144</v>
      </c>
      <c r="G31" s="5">
        <v>151</v>
      </c>
      <c r="H31" s="5">
        <v>150</v>
      </c>
      <c r="I31" s="5">
        <v>439</v>
      </c>
      <c r="J31" s="5">
        <v>554</v>
      </c>
      <c r="K31" s="5">
        <v>190</v>
      </c>
      <c r="L31" s="5">
        <v>187</v>
      </c>
      <c r="M31" s="5">
        <v>141</v>
      </c>
      <c r="N31" s="5">
        <v>108</v>
      </c>
      <c r="O31" s="33">
        <f t="shared" si="3"/>
        <v>2762</v>
      </c>
    </row>
    <row r="32" spans="1:15" ht="14.25">
      <c r="A32" s="52"/>
      <c r="B32" s="1" t="s">
        <v>26</v>
      </c>
      <c r="C32" s="10">
        <f>IF(C31=0,0,C29/C31)</f>
        <v>37.65287958115183</v>
      </c>
      <c r="D32" s="10">
        <f aca="true" t="shared" si="7" ref="D32:O32">IF(D31=0,0,D29/D31)</f>
        <v>17.18162962962963</v>
      </c>
      <c r="E32" s="10">
        <f t="shared" si="7"/>
        <v>9.75989247311828</v>
      </c>
      <c r="F32" s="10">
        <f t="shared" si="7"/>
        <v>42.87708333333333</v>
      </c>
      <c r="G32" s="10">
        <f t="shared" si="7"/>
        <v>35.55688741721855</v>
      </c>
      <c r="H32" s="10">
        <f t="shared" si="7"/>
        <v>17.772466666666666</v>
      </c>
      <c r="I32" s="10">
        <f t="shared" si="7"/>
        <v>4.897220956719818</v>
      </c>
      <c r="J32" s="10">
        <f t="shared" si="7"/>
        <v>11.775036101083032</v>
      </c>
      <c r="K32" s="10">
        <f t="shared" si="7"/>
        <v>16.838263157894737</v>
      </c>
      <c r="L32" s="10">
        <f t="shared" si="7"/>
        <v>47.46497326203209</v>
      </c>
      <c r="M32" s="10">
        <f t="shared" si="7"/>
        <v>25.047517730496452</v>
      </c>
      <c r="N32" s="10">
        <f t="shared" si="7"/>
        <v>12.478796296296297</v>
      </c>
      <c r="O32" s="11">
        <f t="shared" si="7"/>
        <v>19.18140477914555</v>
      </c>
    </row>
    <row r="33" spans="1:15" ht="14.25">
      <c r="A33" s="57"/>
      <c r="B33" s="27" t="s">
        <v>27</v>
      </c>
      <c r="C33" s="12">
        <f>IF(C31=0,0,C30/C31)</f>
        <v>1.9070680628272252</v>
      </c>
      <c r="D33" s="12">
        <f aca="true" t="shared" si="8" ref="D33:O33">IF(D31=0,0,D30/D31)</f>
        <v>3.898592592592592</v>
      </c>
      <c r="E33" s="12">
        <f t="shared" si="8"/>
        <v>0.819758064516129</v>
      </c>
      <c r="F33" s="12">
        <f t="shared" si="8"/>
        <v>0.6504861111111111</v>
      </c>
      <c r="G33" s="12">
        <f t="shared" si="8"/>
        <v>2.128278145695364</v>
      </c>
      <c r="H33" s="12">
        <f t="shared" si="8"/>
        <v>0.9642666666666666</v>
      </c>
      <c r="I33" s="12">
        <f t="shared" si="8"/>
        <v>0.9611389521640091</v>
      </c>
      <c r="J33" s="12">
        <f t="shared" si="8"/>
        <v>0.5278700361010831</v>
      </c>
      <c r="K33" s="12">
        <f t="shared" si="8"/>
        <v>0.1703157894736842</v>
      </c>
      <c r="L33" s="12">
        <f t="shared" si="8"/>
        <v>1.3509625668449197</v>
      </c>
      <c r="M33" s="12">
        <f t="shared" si="8"/>
        <v>4.182127659574467</v>
      </c>
      <c r="N33" s="12">
        <f t="shared" si="8"/>
        <v>4.250555555555556</v>
      </c>
      <c r="O33" s="13">
        <f t="shared" si="8"/>
        <v>1.3770094134685011</v>
      </c>
    </row>
    <row r="34" spans="1:15" ht="14.25">
      <c r="A34" s="57"/>
      <c r="B34" s="27" t="s">
        <v>28</v>
      </c>
      <c r="C34" s="28">
        <f>IF(C29=0,0,C30/C29)</f>
        <v>0.05064866443260981</v>
      </c>
      <c r="D34" s="28">
        <f aca="true" t="shared" si="9" ref="D34:O34">IF(D29=0,0,D30/D29)</f>
        <v>0.22690470442160446</v>
      </c>
      <c r="E34" s="28">
        <f t="shared" si="9"/>
        <v>0.08399253032489781</v>
      </c>
      <c r="F34" s="28">
        <f t="shared" si="9"/>
        <v>0.015170950553099137</v>
      </c>
      <c r="G34" s="28">
        <f t="shared" si="9"/>
        <v>0.059855580740870426</v>
      </c>
      <c r="H34" s="28">
        <f t="shared" si="9"/>
        <v>0.05425620904245143</v>
      </c>
      <c r="I34" s="28">
        <f t="shared" si="9"/>
        <v>0.19626211695536494</v>
      </c>
      <c r="J34" s="28">
        <f t="shared" si="9"/>
        <v>0.0448295896139572</v>
      </c>
      <c r="K34" s="28">
        <f t="shared" si="9"/>
        <v>0.010114807440447352</v>
      </c>
      <c r="L34" s="28">
        <f t="shared" si="9"/>
        <v>0.02846230544336099</v>
      </c>
      <c r="M34" s="28">
        <f t="shared" si="9"/>
        <v>0.1669677492425744</v>
      </c>
      <c r="N34" s="28">
        <f t="shared" si="9"/>
        <v>0.3406222406897626</v>
      </c>
      <c r="O34" s="29">
        <f t="shared" si="9"/>
        <v>0.07178876778439172</v>
      </c>
    </row>
    <row r="35" spans="1:15" ht="14.25">
      <c r="A35" s="56" t="s">
        <v>31</v>
      </c>
      <c r="B35" s="26" t="s">
        <v>23</v>
      </c>
      <c r="C35" s="3">
        <v>4677.02</v>
      </c>
      <c r="D35" s="3">
        <v>2479.93</v>
      </c>
      <c r="E35" s="3">
        <v>7585.06</v>
      </c>
      <c r="F35" s="3">
        <v>8370.51</v>
      </c>
      <c r="G35" s="3">
        <v>3046.88</v>
      </c>
      <c r="H35" s="3">
        <v>1261.04</v>
      </c>
      <c r="I35" s="3">
        <v>5151.45</v>
      </c>
      <c r="J35" s="3">
        <v>6350.05</v>
      </c>
      <c r="K35" s="3">
        <v>7957.02</v>
      </c>
      <c r="L35" s="3">
        <v>8890.78</v>
      </c>
      <c r="M35" s="3">
        <v>9428.35</v>
      </c>
      <c r="N35" s="3">
        <v>7247.73</v>
      </c>
      <c r="O35" s="4">
        <f t="shared" si="3"/>
        <v>72445.82</v>
      </c>
    </row>
    <row r="36" spans="1:15" ht="14.25">
      <c r="A36" s="52"/>
      <c r="B36" s="1" t="s">
        <v>24</v>
      </c>
      <c r="C36" s="10">
        <v>515.65</v>
      </c>
      <c r="D36" s="10">
        <v>523.73</v>
      </c>
      <c r="E36" s="10">
        <v>105.25</v>
      </c>
      <c r="F36" s="10">
        <v>308.03</v>
      </c>
      <c r="G36" s="10">
        <v>96.1</v>
      </c>
      <c r="H36" s="10">
        <v>658.94</v>
      </c>
      <c r="I36" s="10">
        <v>186.76</v>
      </c>
      <c r="J36" s="10">
        <v>318.75</v>
      </c>
      <c r="K36" s="10">
        <v>362.07</v>
      </c>
      <c r="L36" s="10">
        <v>330.35</v>
      </c>
      <c r="M36" s="10">
        <v>188.4</v>
      </c>
      <c r="N36" s="10">
        <v>389.91</v>
      </c>
      <c r="O36" s="11">
        <f t="shared" si="3"/>
        <v>3983.94</v>
      </c>
    </row>
    <row r="37" spans="1:15" ht="14.25">
      <c r="A37" s="53"/>
      <c r="B37" s="2" t="s">
        <v>25</v>
      </c>
      <c r="C37" s="5">
        <v>86</v>
      </c>
      <c r="D37" s="5">
        <v>235</v>
      </c>
      <c r="E37" s="5">
        <v>77</v>
      </c>
      <c r="F37" s="5">
        <v>170</v>
      </c>
      <c r="G37" s="5">
        <v>155</v>
      </c>
      <c r="H37" s="5">
        <v>92</v>
      </c>
      <c r="I37" s="5">
        <v>146</v>
      </c>
      <c r="J37" s="5">
        <v>263</v>
      </c>
      <c r="K37" s="5">
        <v>149</v>
      </c>
      <c r="L37" s="5">
        <v>100</v>
      </c>
      <c r="M37" s="5">
        <v>159</v>
      </c>
      <c r="N37" s="5">
        <v>197</v>
      </c>
      <c r="O37" s="33">
        <f t="shared" si="3"/>
        <v>1829</v>
      </c>
    </row>
    <row r="38" spans="1:15" ht="14.25">
      <c r="A38" s="52"/>
      <c r="B38" s="1" t="s">
        <v>26</v>
      </c>
      <c r="C38" s="10">
        <f>IF(C37=0,0,C35/C37)</f>
        <v>54.3839534883721</v>
      </c>
      <c r="D38" s="10">
        <f aca="true" t="shared" si="10" ref="D38:O38">IF(D37=0,0,D35/D37)</f>
        <v>10.552893617021276</v>
      </c>
      <c r="E38" s="10">
        <f t="shared" si="10"/>
        <v>98.50727272727273</v>
      </c>
      <c r="F38" s="10">
        <f t="shared" si="10"/>
        <v>49.23829411764706</v>
      </c>
      <c r="G38" s="10">
        <f t="shared" si="10"/>
        <v>19.657290322580646</v>
      </c>
      <c r="H38" s="10">
        <f t="shared" si="10"/>
        <v>13.70695652173913</v>
      </c>
      <c r="I38" s="10">
        <f t="shared" si="10"/>
        <v>35.28390410958904</v>
      </c>
      <c r="J38" s="10">
        <f t="shared" si="10"/>
        <v>24.144676806083652</v>
      </c>
      <c r="K38" s="10">
        <f t="shared" si="10"/>
        <v>53.40281879194631</v>
      </c>
      <c r="L38" s="10">
        <f t="shared" si="10"/>
        <v>88.90780000000001</v>
      </c>
      <c r="M38" s="10">
        <f t="shared" si="10"/>
        <v>59.29779874213837</v>
      </c>
      <c r="N38" s="10">
        <f t="shared" si="10"/>
        <v>36.7905076142132</v>
      </c>
      <c r="O38" s="11">
        <f t="shared" si="10"/>
        <v>39.609524330235104</v>
      </c>
    </row>
    <row r="39" spans="1:15" ht="14.25">
      <c r="A39" s="57"/>
      <c r="B39" s="27" t="s">
        <v>27</v>
      </c>
      <c r="C39" s="12">
        <f>IF(C37=0,0,C36/C37)</f>
        <v>5.995930232558139</v>
      </c>
      <c r="D39" s="12">
        <f aca="true" t="shared" si="11" ref="D39:O39">IF(D37=0,0,D36/D37)</f>
        <v>2.2286382978723407</v>
      </c>
      <c r="E39" s="12">
        <f t="shared" si="11"/>
        <v>1.3668831168831168</v>
      </c>
      <c r="F39" s="12">
        <f t="shared" si="11"/>
        <v>1.8119411764705882</v>
      </c>
      <c r="G39" s="12">
        <f t="shared" si="11"/>
        <v>0.62</v>
      </c>
      <c r="H39" s="12">
        <f t="shared" si="11"/>
        <v>7.1623913043478264</v>
      </c>
      <c r="I39" s="12">
        <f t="shared" si="11"/>
        <v>1.2791780821917809</v>
      </c>
      <c r="J39" s="12">
        <f t="shared" si="11"/>
        <v>1.211977186311787</v>
      </c>
      <c r="K39" s="12">
        <f t="shared" si="11"/>
        <v>2.43</v>
      </c>
      <c r="L39" s="12">
        <f t="shared" si="11"/>
        <v>3.3035</v>
      </c>
      <c r="M39" s="12">
        <f t="shared" si="11"/>
        <v>1.1849056603773584</v>
      </c>
      <c r="N39" s="12">
        <f t="shared" si="11"/>
        <v>1.9792385786802031</v>
      </c>
      <c r="O39" s="13">
        <f t="shared" si="11"/>
        <v>2.1782066703116456</v>
      </c>
    </row>
    <row r="40" spans="1:15" ht="14.25">
      <c r="A40" s="57"/>
      <c r="B40" s="27" t="s">
        <v>28</v>
      </c>
      <c r="C40" s="28">
        <f>IF(C35=0,0,C36/C35)</f>
        <v>0.1102518270180585</v>
      </c>
      <c r="D40" s="28">
        <f aca="true" t="shared" si="12" ref="D40:O40">IF(D35=0,0,D36/D35)</f>
        <v>0.21118741254793486</v>
      </c>
      <c r="E40" s="28">
        <f t="shared" si="12"/>
        <v>0.01387596142944156</v>
      </c>
      <c r="F40" s="28">
        <f t="shared" si="12"/>
        <v>0.03679943038118346</v>
      </c>
      <c r="G40" s="28">
        <f t="shared" si="12"/>
        <v>0.03154046106180749</v>
      </c>
      <c r="H40" s="28">
        <f t="shared" si="12"/>
        <v>0.522536953625579</v>
      </c>
      <c r="I40" s="28">
        <f t="shared" si="12"/>
        <v>0.03625387026953576</v>
      </c>
      <c r="J40" s="28">
        <f t="shared" si="12"/>
        <v>0.05019645514602247</v>
      </c>
      <c r="K40" s="28">
        <f t="shared" si="12"/>
        <v>0.045503216028111027</v>
      </c>
      <c r="L40" s="28">
        <f t="shared" si="12"/>
        <v>0.03715646996101579</v>
      </c>
      <c r="M40" s="28">
        <f t="shared" si="12"/>
        <v>0.019982287462811627</v>
      </c>
      <c r="N40" s="28">
        <f t="shared" si="12"/>
        <v>0.05379753384852913</v>
      </c>
      <c r="O40" s="29">
        <f t="shared" si="12"/>
        <v>0.05499199263670423</v>
      </c>
    </row>
    <row r="41" spans="1:15" ht="14.25">
      <c r="A41" s="56" t="s">
        <v>32</v>
      </c>
      <c r="B41" s="26" t="s">
        <v>23</v>
      </c>
      <c r="C41" s="3">
        <v>5433.59</v>
      </c>
      <c r="D41" s="3">
        <v>6878.97</v>
      </c>
      <c r="E41" s="3">
        <v>2926.84</v>
      </c>
      <c r="F41" s="3">
        <v>4610.05</v>
      </c>
      <c r="G41" s="3">
        <v>7862.91</v>
      </c>
      <c r="H41" s="3">
        <v>6688.61</v>
      </c>
      <c r="I41" s="3">
        <v>5299.86</v>
      </c>
      <c r="J41" s="3">
        <v>8723.07</v>
      </c>
      <c r="K41" s="3">
        <v>4022.42</v>
      </c>
      <c r="L41" s="3">
        <v>8537.35</v>
      </c>
      <c r="M41" s="3">
        <v>7017.8</v>
      </c>
      <c r="N41" s="3">
        <v>4110.95</v>
      </c>
      <c r="O41" s="4">
        <f t="shared" si="3"/>
        <v>72112.42</v>
      </c>
    </row>
    <row r="42" spans="1:15" ht="14.25">
      <c r="A42" s="52"/>
      <c r="B42" s="1" t="s">
        <v>24</v>
      </c>
      <c r="C42" s="10">
        <v>723.67</v>
      </c>
      <c r="D42" s="10">
        <v>576.42</v>
      </c>
      <c r="E42" s="10">
        <v>730.25</v>
      </c>
      <c r="F42" s="10">
        <v>573.85</v>
      </c>
      <c r="G42" s="10">
        <v>242.03</v>
      </c>
      <c r="H42" s="10">
        <v>456.21</v>
      </c>
      <c r="I42" s="10">
        <v>481.47</v>
      </c>
      <c r="J42" s="10">
        <v>327.03</v>
      </c>
      <c r="K42" s="10">
        <v>473.41</v>
      </c>
      <c r="L42" s="10">
        <v>771.31</v>
      </c>
      <c r="M42" s="10">
        <v>779.13</v>
      </c>
      <c r="N42" s="10">
        <v>518.18</v>
      </c>
      <c r="O42" s="11">
        <f t="shared" si="3"/>
        <v>6652.96</v>
      </c>
    </row>
    <row r="43" spans="1:15" ht="14.25">
      <c r="A43" s="53"/>
      <c r="B43" s="2" t="s">
        <v>25</v>
      </c>
      <c r="C43" s="5">
        <v>170</v>
      </c>
      <c r="D43" s="5">
        <v>251</v>
      </c>
      <c r="E43" s="5">
        <v>185</v>
      </c>
      <c r="F43" s="5">
        <v>176</v>
      </c>
      <c r="G43" s="5">
        <v>57</v>
      </c>
      <c r="H43" s="5">
        <v>45</v>
      </c>
      <c r="I43" s="5">
        <v>132</v>
      </c>
      <c r="J43" s="5">
        <v>108</v>
      </c>
      <c r="K43" s="5">
        <v>39</v>
      </c>
      <c r="L43" s="5">
        <v>192</v>
      </c>
      <c r="M43" s="5">
        <v>147</v>
      </c>
      <c r="N43" s="5">
        <v>73</v>
      </c>
      <c r="O43" s="33">
        <f t="shared" si="3"/>
        <v>1575</v>
      </c>
    </row>
    <row r="44" spans="1:15" ht="14.25">
      <c r="A44" s="52"/>
      <c r="B44" s="1" t="s">
        <v>26</v>
      </c>
      <c r="C44" s="10">
        <f>IF(C43=0,0,C41/C43)</f>
        <v>31.96229411764706</v>
      </c>
      <c r="D44" s="10">
        <f aca="true" t="shared" si="13" ref="D44:O44">IF(D43=0,0,D41/D43)</f>
        <v>27.406254980079684</v>
      </c>
      <c r="E44" s="10">
        <f t="shared" si="13"/>
        <v>15.820756756756758</v>
      </c>
      <c r="F44" s="10">
        <f t="shared" si="13"/>
        <v>26.19346590909091</v>
      </c>
      <c r="G44" s="10">
        <f t="shared" si="13"/>
        <v>137.94578947368421</v>
      </c>
      <c r="H44" s="10">
        <f t="shared" si="13"/>
        <v>148.63577777777778</v>
      </c>
      <c r="I44" s="10">
        <f t="shared" si="13"/>
        <v>40.150454545454544</v>
      </c>
      <c r="J44" s="10">
        <f t="shared" si="13"/>
        <v>80.76916666666666</v>
      </c>
      <c r="K44" s="10">
        <f t="shared" si="13"/>
        <v>103.13897435897437</v>
      </c>
      <c r="L44" s="10">
        <f t="shared" si="13"/>
        <v>44.46536458333333</v>
      </c>
      <c r="M44" s="10">
        <f t="shared" si="13"/>
        <v>47.74013605442177</v>
      </c>
      <c r="N44" s="10">
        <f t="shared" si="13"/>
        <v>56.31438356164384</v>
      </c>
      <c r="O44" s="11">
        <f t="shared" si="13"/>
        <v>45.78566349206349</v>
      </c>
    </row>
    <row r="45" spans="1:15" ht="14.25">
      <c r="A45" s="57"/>
      <c r="B45" s="27" t="s">
        <v>27</v>
      </c>
      <c r="C45" s="12">
        <f>IF(C43=0,0,C42/C43)</f>
        <v>4.256882352941176</v>
      </c>
      <c r="D45" s="12">
        <f aca="true" t="shared" si="14" ref="D45:O45">IF(D43=0,0,D42/D43)</f>
        <v>2.2964940239043825</v>
      </c>
      <c r="E45" s="12">
        <f t="shared" si="14"/>
        <v>3.9472972972972973</v>
      </c>
      <c r="F45" s="12">
        <f t="shared" si="14"/>
        <v>3.260511363636364</v>
      </c>
      <c r="G45" s="12">
        <f t="shared" si="14"/>
        <v>4.246140350877193</v>
      </c>
      <c r="H45" s="12">
        <f t="shared" si="14"/>
        <v>10.138</v>
      </c>
      <c r="I45" s="12">
        <f t="shared" si="14"/>
        <v>3.6475000000000004</v>
      </c>
      <c r="J45" s="12">
        <f t="shared" si="14"/>
        <v>3.0280555555555555</v>
      </c>
      <c r="K45" s="12">
        <f t="shared" si="14"/>
        <v>12.13871794871795</v>
      </c>
      <c r="L45" s="12">
        <f t="shared" si="14"/>
        <v>4.017239583333333</v>
      </c>
      <c r="M45" s="12">
        <f t="shared" si="14"/>
        <v>5.300204081632653</v>
      </c>
      <c r="N45" s="12">
        <f t="shared" si="14"/>
        <v>7.098356164383561</v>
      </c>
      <c r="O45" s="13">
        <f t="shared" si="14"/>
        <v>4.224101587301587</v>
      </c>
    </row>
    <row r="46" spans="1:15" ht="14.25">
      <c r="A46" s="57"/>
      <c r="B46" s="27" t="s">
        <v>28</v>
      </c>
      <c r="C46" s="28">
        <f>IF(C41=0,0,C42/C41)</f>
        <v>0.1331845060079984</v>
      </c>
      <c r="D46" s="28">
        <f aca="true" t="shared" si="15" ref="D46:O46">IF(D41=0,0,D42/D41)</f>
        <v>0.08379452156354802</v>
      </c>
      <c r="E46" s="28">
        <f t="shared" si="15"/>
        <v>0.2495011684957155</v>
      </c>
      <c r="F46" s="28">
        <f t="shared" si="15"/>
        <v>0.1244780425374996</v>
      </c>
      <c r="G46" s="28">
        <f t="shared" si="15"/>
        <v>0.030781224762842258</v>
      </c>
      <c r="H46" s="28">
        <f t="shared" si="15"/>
        <v>0.06820699667045918</v>
      </c>
      <c r="I46" s="28">
        <f t="shared" si="15"/>
        <v>0.09084579592668486</v>
      </c>
      <c r="J46" s="28">
        <f t="shared" si="15"/>
        <v>0.037490241394371474</v>
      </c>
      <c r="K46" s="28">
        <f t="shared" si="15"/>
        <v>0.11769283167844234</v>
      </c>
      <c r="L46" s="28">
        <f t="shared" si="15"/>
        <v>0.09034536477946903</v>
      </c>
      <c r="M46" s="28">
        <f t="shared" si="15"/>
        <v>0.11102197269799652</v>
      </c>
      <c r="N46" s="28">
        <f t="shared" si="15"/>
        <v>0.12604872353105728</v>
      </c>
      <c r="O46" s="29">
        <f t="shared" si="15"/>
        <v>0.09225817133858495</v>
      </c>
    </row>
    <row r="47" spans="1:15" ht="14.25">
      <c r="A47" s="56" t="s">
        <v>33</v>
      </c>
      <c r="B47" s="26" t="s">
        <v>23</v>
      </c>
      <c r="C47" s="3">
        <v>8539.73</v>
      </c>
      <c r="D47" s="3">
        <v>3935.38</v>
      </c>
      <c r="E47" s="3">
        <v>8145.14</v>
      </c>
      <c r="F47" s="3">
        <v>1059.42</v>
      </c>
      <c r="G47" s="3">
        <v>9438.15</v>
      </c>
      <c r="H47" s="3">
        <v>4675.96</v>
      </c>
      <c r="I47" s="3">
        <v>5334.53</v>
      </c>
      <c r="J47" s="3">
        <v>3731.94</v>
      </c>
      <c r="K47" s="3">
        <v>1491.2</v>
      </c>
      <c r="L47" s="3">
        <v>7448.07</v>
      </c>
      <c r="M47" s="3">
        <v>853.5</v>
      </c>
      <c r="N47" s="3">
        <v>8458.24</v>
      </c>
      <c r="O47" s="4">
        <f t="shared" si="3"/>
        <v>63111.259999999995</v>
      </c>
    </row>
    <row r="48" spans="1:15" ht="14.25">
      <c r="A48" s="52"/>
      <c r="B48" s="1" t="s">
        <v>24</v>
      </c>
      <c r="C48" s="10">
        <v>380.48</v>
      </c>
      <c r="D48" s="10">
        <v>691.42</v>
      </c>
      <c r="E48" s="10">
        <v>331.42</v>
      </c>
      <c r="F48" s="10">
        <v>7.44</v>
      </c>
      <c r="G48" s="10">
        <v>446.93</v>
      </c>
      <c r="H48" s="10">
        <v>195.4</v>
      </c>
      <c r="I48" s="10">
        <v>511.6</v>
      </c>
      <c r="J48" s="10">
        <v>580</v>
      </c>
      <c r="K48" s="10">
        <v>38.71</v>
      </c>
      <c r="L48" s="10">
        <v>757.1</v>
      </c>
      <c r="M48" s="10">
        <v>74.05</v>
      </c>
      <c r="N48" s="10">
        <v>424.2</v>
      </c>
      <c r="O48" s="11">
        <f t="shared" si="3"/>
        <v>4438.75</v>
      </c>
    </row>
    <row r="49" spans="1:15" ht="14.25">
      <c r="A49" s="53"/>
      <c r="B49" s="2" t="s">
        <v>25</v>
      </c>
      <c r="C49" s="5">
        <v>161</v>
      </c>
      <c r="D49" s="5">
        <v>285</v>
      </c>
      <c r="E49" s="5">
        <v>481</v>
      </c>
      <c r="F49" s="5">
        <v>169</v>
      </c>
      <c r="G49" s="5">
        <v>51</v>
      </c>
      <c r="H49" s="5">
        <v>171</v>
      </c>
      <c r="I49" s="5">
        <v>77</v>
      </c>
      <c r="J49" s="5">
        <v>210</v>
      </c>
      <c r="K49" s="5">
        <v>38</v>
      </c>
      <c r="L49" s="5">
        <v>105</v>
      </c>
      <c r="M49" s="5">
        <v>8</v>
      </c>
      <c r="N49" s="5">
        <v>27</v>
      </c>
      <c r="O49" s="33">
        <f t="shared" si="3"/>
        <v>1783</v>
      </c>
    </row>
    <row r="50" spans="1:15" ht="14.25">
      <c r="A50" s="52"/>
      <c r="B50" s="1" t="s">
        <v>26</v>
      </c>
      <c r="C50" s="10">
        <f>IF(C49=0,0,C47/C49)</f>
        <v>53.04180124223602</v>
      </c>
      <c r="D50" s="10">
        <f aca="true" t="shared" si="16" ref="D50:O50">IF(D49=0,0,D47/D49)</f>
        <v>13.808350877192982</v>
      </c>
      <c r="E50" s="10">
        <f t="shared" si="16"/>
        <v>16.933762993762993</v>
      </c>
      <c r="F50" s="10">
        <f t="shared" si="16"/>
        <v>6.268757396449705</v>
      </c>
      <c r="G50" s="10">
        <f t="shared" si="16"/>
        <v>185.06176470588235</v>
      </c>
      <c r="H50" s="10">
        <f t="shared" si="16"/>
        <v>27.344795321637427</v>
      </c>
      <c r="I50" s="10">
        <f t="shared" si="16"/>
        <v>69.27961038961038</v>
      </c>
      <c r="J50" s="10">
        <f t="shared" si="16"/>
        <v>17.77114285714286</v>
      </c>
      <c r="K50" s="10">
        <f t="shared" si="16"/>
        <v>39.242105263157896</v>
      </c>
      <c r="L50" s="10">
        <f t="shared" si="16"/>
        <v>70.934</v>
      </c>
      <c r="M50" s="10">
        <f t="shared" si="16"/>
        <v>106.6875</v>
      </c>
      <c r="N50" s="10">
        <f t="shared" si="16"/>
        <v>313.26814814814816</v>
      </c>
      <c r="O50" s="11">
        <f t="shared" si="16"/>
        <v>35.39610768367919</v>
      </c>
    </row>
    <row r="51" spans="1:15" ht="14.25">
      <c r="A51" s="57"/>
      <c r="B51" s="27" t="s">
        <v>27</v>
      </c>
      <c r="C51" s="12">
        <f>IF(C49=0,0,C48/C49)</f>
        <v>2.363229813664596</v>
      </c>
      <c r="D51" s="12">
        <f aca="true" t="shared" si="17" ref="D51:O51">IF(D49=0,0,D48/D49)</f>
        <v>2.426035087719298</v>
      </c>
      <c r="E51" s="12">
        <f t="shared" si="17"/>
        <v>0.689022869022869</v>
      </c>
      <c r="F51" s="12">
        <f t="shared" si="17"/>
        <v>0.04402366863905326</v>
      </c>
      <c r="G51" s="12">
        <f t="shared" si="17"/>
        <v>8.763333333333334</v>
      </c>
      <c r="H51" s="12">
        <f t="shared" si="17"/>
        <v>1.142690058479532</v>
      </c>
      <c r="I51" s="12">
        <f t="shared" si="17"/>
        <v>6.644155844155844</v>
      </c>
      <c r="J51" s="12">
        <f t="shared" si="17"/>
        <v>2.761904761904762</v>
      </c>
      <c r="K51" s="12">
        <f t="shared" si="17"/>
        <v>1.0186842105263159</v>
      </c>
      <c r="L51" s="12">
        <f t="shared" si="17"/>
        <v>7.21047619047619</v>
      </c>
      <c r="M51" s="12">
        <f t="shared" si="17"/>
        <v>9.25625</v>
      </c>
      <c r="N51" s="12">
        <f t="shared" si="17"/>
        <v>15.71111111111111</v>
      </c>
      <c r="O51" s="13">
        <f t="shared" si="17"/>
        <v>2.48948401570387</v>
      </c>
    </row>
    <row r="52" spans="1:15" ht="14.25">
      <c r="A52" s="57"/>
      <c r="B52" s="27" t="s">
        <v>28</v>
      </c>
      <c r="C52" s="28">
        <f>IF(C47=0,0,C48/C47)</f>
        <v>0.04455410182757535</v>
      </c>
      <c r="D52" s="28">
        <f aca="true" t="shared" si="18" ref="D52:O52">IF(D47=0,0,D48/D47)</f>
        <v>0.1756933256763006</v>
      </c>
      <c r="E52" s="28">
        <f t="shared" si="18"/>
        <v>0.040689294474987536</v>
      </c>
      <c r="F52" s="28">
        <f t="shared" si="18"/>
        <v>0.007022710539729286</v>
      </c>
      <c r="G52" s="28">
        <f t="shared" si="18"/>
        <v>0.04735355975482484</v>
      </c>
      <c r="H52" s="28">
        <f t="shared" si="18"/>
        <v>0.041788210335417755</v>
      </c>
      <c r="I52" s="28">
        <f t="shared" si="18"/>
        <v>0.09590348165630337</v>
      </c>
      <c r="J52" s="28">
        <f t="shared" si="18"/>
        <v>0.1554151460098501</v>
      </c>
      <c r="K52" s="28">
        <f t="shared" si="18"/>
        <v>0.025958959227467812</v>
      </c>
      <c r="L52" s="28">
        <f t="shared" si="18"/>
        <v>0.10165049469191348</v>
      </c>
      <c r="M52" s="28">
        <f t="shared" si="18"/>
        <v>0.08676039835969537</v>
      </c>
      <c r="N52" s="28">
        <f t="shared" si="18"/>
        <v>0.050152277542372885</v>
      </c>
      <c r="O52" s="29">
        <f t="shared" si="18"/>
        <v>0.07033214041361241</v>
      </c>
    </row>
    <row r="53" spans="1:15" ht="14.25">
      <c r="A53" s="56" t="s">
        <v>34</v>
      </c>
      <c r="B53" s="26" t="s">
        <v>23</v>
      </c>
      <c r="C53" s="3">
        <v>8482.8</v>
      </c>
      <c r="D53" s="3">
        <v>5651.14</v>
      </c>
      <c r="E53" s="3">
        <v>5213.53</v>
      </c>
      <c r="F53" s="3">
        <v>5132.3</v>
      </c>
      <c r="G53" s="3">
        <v>8412.69</v>
      </c>
      <c r="H53" s="3">
        <v>8428.7</v>
      </c>
      <c r="I53" s="3">
        <v>7798.23</v>
      </c>
      <c r="J53" s="3">
        <v>7314.08</v>
      </c>
      <c r="K53" s="3">
        <v>4414.62</v>
      </c>
      <c r="L53" s="3">
        <v>2064.11</v>
      </c>
      <c r="M53" s="3">
        <v>8593.26</v>
      </c>
      <c r="N53" s="3">
        <v>1468.95</v>
      </c>
      <c r="O53" s="4">
        <f t="shared" si="3"/>
        <v>72974.41</v>
      </c>
    </row>
    <row r="54" spans="1:15" ht="14.25">
      <c r="A54" s="52"/>
      <c r="B54" s="1" t="s">
        <v>24</v>
      </c>
      <c r="C54" s="10">
        <v>520.8</v>
      </c>
      <c r="D54" s="10">
        <v>79.05</v>
      </c>
      <c r="E54" s="10">
        <v>27.05</v>
      </c>
      <c r="F54" s="10">
        <v>551.79</v>
      </c>
      <c r="G54" s="10">
        <v>449.67</v>
      </c>
      <c r="H54" s="10">
        <v>391.01</v>
      </c>
      <c r="I54" s="10">
        <v>479.9</v>
      </c>
      <c r="J54" s="10">
        <v>773.14</v>
      </c>
      <c r="K54" s="10">
        <v>17.9</v>
      </c>
      <c r="L54" s="10">
        <v>571.4</v>
      </c>
      <c r="M54" s="10">
        <v>683.98</v>
      </c>
      <c r="N54" s="10">
        <v>503.56</v>
      </c>
      <c r="O54" s="11">
        <f t="shared" si="3"/>
        <v>5049.250000000001</v>
      </c>
    </row>
    <row r="55" spans="1:15" ht="14.25">
      <c r="A55" s="53"/>
      <c r="B55" s="2" t="s">
        <v>25</v>
      </c>
      <c r="C55" s="5">
        <v>122</v>
      </c>
      <c r="D55" s="5">
        <v>197</v>
      </c>
      <c r="E55" s="5">
        <v>199</v>
      </c>
      <c r="F55" s="5">
        <v>134</v>
      </c>
      <c r="G55" s="5">
        <v>156</v>
      </c>
      <c r="H55" s="5">
        <v>320</v>
      </c>
      <c r="I55" s="5">
        <v>55</v>
      </c>
      <c r="J55" s="5">
        <v>284</v>
      </c>
      <c r="K55" s="5">
        <v>186</v>
      </c>
      <c r="L55" s="5">
        <v>421</v>
      </c>
      <c r="M55" s="5">
        <v>152</v>
      </c>
      <c r="N55" s="5">
        <v>132</v>
      </c>
      <c r="O55" s="33">
        <f t="shared" si="3"/>
        <v>2358</v>
      </c>
    </row>
    <row r="56" spans="1:15" ht="14.25">
      <c r="A56" s="52"/>
      <c r="B56" s="1" t="s">
        <v>26</v>
      </c>
      <c r="C56" s="10">
        <f>IF(C55=0,0,C53/C55)</f>
        <v>69.5311475409836</v>
      </c>
      <c r="D56" s="10">
        <f aca="true" t="shared" si="19" ref="D56:O56">IF(D55=0,0,D53/D55)</f>
        <v>28.68598984771574</v>
      </c>
      <c r="E56" s="10">
        <f t="shared" si="19"/>
        <v>26.198643216080402</v>
      </c>
      <c r="F56" s="10">
        <f t="shared" si="19"/>
        <v>38.30074626865672</v>
      </c>
      <c r="G56" s="10">
        <f t="shared" si="19"/>
        <v>53.9275</v>
      </c>
      <c r="H56" s="10">
        <f t="shared" si="19"/>
        <v>26.339687500000004</v>
      </c>
      <c r="I56" s="10">
        <f t="shared" si="19"/>
        <v>141.786</v>
      </c>
      <c r="J56" s="10">
        <f t="shared" si="19"/>
        <v>25.75380281690141</v>
      </c>
      <c r="K56" s="10">
        <f t="shared" si="19"/>
        <v>23.734516129032258</v>
      </c>
      <c r="L56" s="10">
        <f t="shared" si="19"/>
        <v>4.902874109263658</v>
      </c>
      <c r="M56" s="10">
        <f t="shared" si="19"/>
        <v>56.53460526315789</v>
      </c>
      <c r="N56" s="10">
        <f t="shared" si="19"/>
        <v>11.128409090909091</v>
      </c>
      <c r="O56" s="11">
        <f t="shared" si="19"/>
        <v>30.947586938083123</v>
      </c>
    </row>
    <row r="57" spans="1:15" ht="14.25">
      <c r="A57" s="57"/>
      <c r="B57" s="27" t="s">
        <v>27</v>
      </c>
      <c r="C57" s="12">
        <f>IF(C55=0,0,C54/C55)</f>
        <v>4.268852459016393</v>
      </c>
      <c r="D57" s="12">
        <f aca="true" t="shared" si="20" ref="D57:O57">IF(D55=0,0,D54/D55)</f>
        <v>0.4012690355329949</v>
      </c>
      <c r="E57" s="12">
        <f t="shared" si="20"/>
        <v>0.13592964824120604</v>
      </c>
      <c r="F57" s="12">
        <f t="shared" si="20"/>
        <v>4.117835820895522</v>
      </c>
      <c r="G57" s="12">
        <f t="shared" si="20"/>
        <v>2.8825000000000003</v>
      </c>
      <c r="H57" s="12">
        <f t="shared" si="20"/>
        <v>1.22190625</v>
      </c>
      <c r="I57" s="12">
        <f t="shared" si="20"/>
        <v>8.725454545454545</v>
      </c>
      <c r="J57" s="12">
        <f t="shared" si="20"/>
        <v>2.722323943661972</v>
      </c>
      <c r="K57" s="12">
        <f t="shared" si="20"/>
        <v>0.09623655913978493</v>
      </c>
      <c r="L57" s="12">
        <f t="shared" si="20"/>
        <v>1.3572446555819477</v>
      </c>
      <c r="M57" s="12">
        <f t="shared" si="20"/>
        <v>4.499868421052632</v>
      </c>
      <c r="N57" s="12">
        <f t="shared" si="20"/>
        <v>3.814848484848485</v>
      </c>
      <c r="O57" s="13">
        <f t="shared" si="20"/>
        <v>2.1413273960983887</v>
      </c>
    </row>
    <row r="58" spans="1:15" ht="14.25">
      <c r="A58" s="57"/>
      <c r="B58" s="27" t="s">
        <v>28</v>
      </c>
      <c r="C58" s="28">
        <f>IF(C53=0,0,C54/C53)</f>
        <v>0.061394822464280664</v>
      </c>
      <c r="D58" s="28">
        <f aca="true" t="shared" si="21" ref="D58:O58">IF(D53=0,0,D54/D53)</f>
        <v>0.013988328018771432</v>
      </c>
      <c r="E58" s="28">
        <f t="shared" si="21"/>
        <v>0.005188423198869097</v>
      </c>
      <c r="F58" s="28">
        <f t="shared" si="21"/>
        <v>0.10751320070923366</v>
      </c>
      <c r="G58" s="28">
        <f t="shared" si="21"/>
        <v>0.053451393074034584</v>
      </c>
      <c r="H58" s="28">
        <f t="shared" si="21"/>
        <v>0.0463903093003666</v>
      </c>
      <c r="I58" s="28">
        <f t="shared" si="21"/>
        <v>0.06153960578233779</v>
      </c>
      <c r="J58" s="28">
        <f t="shared" si="21"/>
        <v>0.10570570734801917</v>
      </c>
      <c r="K58" s="28">
        <f t="shared" si="21"/>
        <v>0.004054709125587253</v>
      </c>
      <c r="L58" s="28">
        <f t="shared" si="21"/>
        <v>0.27682633192998435</v>
      </c>
      <c r="M58" s="28">
        <f t="shared" si="21"/>
        <v>0.07959493835866714</v>
      </c>
      <c r="N58" s="28">
        <f t="shared" si="21"/>
        <v>0.3428026821879574</v>
      </c>
      <c r="O58" s="29">
        <f t="shared" si="21"/>
        <v>0.06919206335481165</v>
      </c>
    </row>
    <row r="59" spans="1:15" ht="14.25">
      <c r="A59" s="56" t="s">
        <v>35</v>
      </c>
      <c r="B59" s="26" t="s">
        <v>23</v>
      </c>
      <c r="C59" s="3">
        <v>1432.8</v>
      </c>
      <c r="D59" s="3">
        <v>2550.31</v>
      </c>
      <c r="E59" s="3">
        <v>1566.43</v>
      </c>
      <c r="F59" s="3">
        <v>2508.86</v>
      </c>
      <c r="G59" s="3">
        <v>7802.22</v>
      </c>
      <c r="H59" s="3">
        <v>7443.15</v>
      </c>
      <c r="I59" s="3">
        <v>4220.55</v>
      </c>
      <c r="J59" s="3">
        <v>7947.97</v>
      </c>
      <c r="K59" s="3">
        <v>1077.42</v>
      </c>
      <c r="L59" s="3">
        <v>4641.4</v>
      </c>
      <c r="M59" s="3">
        <v>1059.23</v>
      </c>
      <c r="N59" s="3">
        <v>5823.07</v>
      </c>
      <c r="O59" s="4">
        <f t="shared" si="3"/>
        <v>48073.409999999996</v>
      </c>
    </row>
    <row r="60" spans="1:15" ht="14.25">
      <c r="A60" s="52"/>
      <c r="B60" s="1" t="s">
        <v>24</v>
      </c>
      <c r="C60" s="10">
        <v>378.61</v>
      </c>
      <c r="D60" s="10">
        <v>29.23</v>
      </c>
      <c r="E60" s="10">
        <v>309.86</v>
      </c>
      <c r="F60" s="10">
        <v>635.59</v>
      </c>
      <c r="G60" s="10">
        <v>318.97</v>
      </c>
      <c r="H60" s="10">
        <v>456.17</v>
      </c>
      <c r="I60" s="10">
        <v>368.97</v>
      </c>
      <c r="J60" s="10">
        <v>239.94</v>
      </c>
      <c r="K60" s="10">
        <v>249.5</v>
      </c>
      <c r="L60" s="10">
        <v>129.2</v>
      </c>
      <c r="M60" s="10">
        <v>143</v>
      </c>
      <c r="N60" s="10">
        <v>266</v>
      </c>
      <c r="O60" s="11">
        <f t="shared" si="3"/>
        <v>3525.0399999999995</v>
      </c>
    </row>
    <row r="61" spans="1:15" ht="14.25">
      <c r="A61" s="53"/>
      <c r="B61" s="2" t="s">
        <v>25</v>
      </c>
      <c r="C61" s="5">
        <v>96</v>
      </c>
      <c r="D61" s="5">
        <v>78</v>
      </c>
      <c r="E61" s="5">
        <v>25</v>
      </c>
      <c r="F61" s="5">
        <v>94</v>
      </c>
      <c r="G61" s="5">
        <v>104</v>
      </c>
      <c r="H61" s="5">
        <v>114</v>
      </c>
      <c r="I61" s="5">
        <v>116</v>
      </c>
      <c r="J61" s="5">
        <v>260</v>
      </c>
      <c r="K61" s="5">
        <v>196</v>
      </c>
      <c r="L61" s="5">
        <v>130</v>
      </c>
      <c r="M61" s="5">
        <v>153</v>
      </c>
      <c r="N61" s="5">
        <v>161</v>
      </c>
      <c r="O61" s="33">
        <f t="shared" si="3"/>
        <v>1527</v>
      </c>
    </row>
    <row r="62" spans="1:15" ht="14.25">
      <c r="A62" s="52"/>
      <c r="B62" s="1" t="s">
        <v>26</v>
      </c>
      <c r="C62" s="10">
        <f>IF(C61=0,0,C59/C61)</f>
        <v>14.924999999999999</v>
      </c>
      <c r="D62" s="10">
        <f aca="true" t="shared" si="22" ref="D62:O62">IF(D61=0,0,D59/D61)</f>
        <v>32.69628205128205</v>
      </c>
      <c r="E62" s="10">
        <f t="shared" si="22"/>
        <v>62.6572</v>
      </c>
      <c r="F62" s="10">
        <f t="shared" si="22"/>
        <v>26.69</v>
      </c>
      <c r="G62" s="10">
        <f t="shared" si="22"/>
        <v>75.02134615384615</v>
      </c>
      <c r="H62" s="10">
        <f t="shared" si="22"/>
        <v>65.29078947368421</v>
      </c>
      <c r="I62" s="10">
        <f t="shared" si="22"/>
        <v>36.38405172413793</v>
      </c>
      <c r="J62" s="10">
        <f t="shared" si="22"/>
        <v>30.569115384615387</v>
      </c>
      <c r="K62" s="10">
        <f t="shared" si="22"/>
        <v>5.497040816326531</v>
      </c>
      <c r="L62" s="10">
        <f t="shared" si="22"/>
        <v>35.70307692307692</v>
      </c>
      <c r="M62" s="10">
        <f t="shared" si="22"/>
        <v>6.923071895424837</v>
      </c>
      <c r="N62" s="10">
        <f t="shared" si="22"/>
        <v>36.16813664596273</v>
      </c>
      <c r="O62" s="11">
        <f t="shared" si="22"/>
        <v>31.482259332023574</v>
      </c>
    </row>
    <row r="63" spans="1:15" ht="14.25">
      <c r="A63" s="57"/>
      <c r="B63" s="27" t="s">
        <v>27</v>
      </c>
      <c r="C63" s="12">
        <f>IF(C61=0,0,C60/C61)</f>
        <v>3.9438541666666667</v>
      </c>
      <c r="D63" s="12">
        <f aca="true" t="shared" si="23" ref="D63:O63">IF(D61=0,0,D60/D61)</f>
        <v>0.37474358974358973</v>
      </c>
      <c r="E63" s="12">
        <f t="shared" si="23"/>
        <v>12.394400000000001</v>
      </c>
      <c r="F63" s="12">
        <f t="shared" si="23"/>
        <v>6.761595744680851</v>
      </c>
      <c r="G63" s="12">
        <f t="shared" si="23"/>
        <v>3.067019230769231</v>
      </c>
      <c r="H63" s="12">
        <f t="shared" si="23"/>
        <v>4.001491228070176</v>
      </c>
      <c r="I63" s="12">
        <f t="shared" si="23"/>
        <v>3.1807758620689657</v>
      </c>
      <c r="J63" s="12">
        <f t="shared" si="23"/>
        <v>0.9228461538461539</v>
      </c>
      <c r="K63" s="12">
        <f t="shared" si="23"/>
        <v>1.2729591836734695</v>
      </c>
      <c r="L63" s="12">
        <f t="shared" si="23"/>
        <v>0.9938461538461537</v>
      </c>
      <c r="M63" s="12">
        <f t="shared" si="23"/>
        <v>0.934640522875817</v>
      </c>
      <c r="N63" s="12">
        <f t="shared" si="23"/>
        <v>1.6521739130434783</v>
      </c>
      <c r="O63" s="13">
        <f t="shared" si="23"/>
        <v>2.308474132285527</v>
      </c>
    </row>
    <row r="64" spans="1:15" ht="14.25">
      <c r="A64" s="57"/>
      <c r="B64" s="27" t="s">
        <v>28</v>
      </c>
      <c r="C64" s="28">
        <f>IF(C59=0,0,C60/C59)</f>
        <v>0.2642448352875489</v>
      </c>
      <c r="D64" s="28">
        <f aca="true" t="shared" si="24" ref="D64:O64">IF(D59=0,0,D60/D59)</f>
        <v>0.011461351757237356</v>
      </c>
      <c r="E64" s="28">
        <f t="shared" si="24"/>
        <v>0.19781286109178195</v>
      </c>
      <c r="F64" s="28">
        <f t="shared" si="24"/>
        <v>0.2533381695271956</v>
      </c>
      <c r="G64" s="28">
        <f t="shared" si="24"/>
        <v>0.040881954110496756</v>
      </c>
      <c r="H64" s="28">
        <f t="shared" si="24"/>
        <v>0.06128722382324688</v>
      </c>
      <c r="I64" s="28">
        <f t="shared" si="24"/>
        <v>0.08742225539325443</v>
      </c>
      <c r="J64" s="28">
        <f t="shared" si="24"/>
        <v>0.030188840672523927</v>
      </c>
      <c r="K64" s="28">
        <f t="shared" si="24"/>
        <v>0.23157171762172596</v>
      </c>
      <c r="L64" s="28">
        <f t="shared" si="24"/>
        <v>0.027836428663765244</v>
      </c>
      <c r="M64" s="28">
        <f t="shared" si="24"/>
        <v>0.13500372912398628</v>
      </c>
      <c r="N64" s="28">
        <f t="shared" si="24"/>
        <v>0.04568037135050755</v>
      </c>
      <c r="O64" s="29">
        <f t="shared" si="24"/>
        <v>0.07332619009136235</v>
      </c>
    </row>
    <row r="65" spans="1:15" ht="14.25">
      <c r="A65" s="56" t="s">
        <v>22</v>
      </c>
      <c r="B65" s="26" t="s">
        <v>23</v>
      </c>
      <c r="C65" s="20">
        <f>C4+C23+C29+C35+C41+C47+C53+C59</f>
        <v>52134.91</v>
      </c>
      <c r="D65" s="20">
        <f aca="true" t="shared" si="25" ref="D65:O65">D4+D23+D29+D35+D41+D47+D53+D59</f>
        <v>32893.21</v>
      </c>
      <c r="E65" s="20">
        <f t="shared" si="25"/>
        <v>43021.32</v>
      </c>
      <c r="F65" s="20">
        <f t="shared" si="25"/>
        <v>37986.36000000001</v>
      </c>
      <c r="G65" s="20">
        <f t="shared" si="25"/>
        <v>46059.340000000004</v>
      </c>
      <c r="H65" s="20">
        <f t="shared" si="25"/>
        <v>41376.11000000001</v>
      </c>
      <c r="I65" s="20">
        <f t="shared" si="25"/>
        <v>40369.130000000005</v>
      </c>
      <c r="J65" s="20">
        <f t="shared" si="25"/>
        <v>49667.840000000004</v>
      </c>
      <c r="K65" s="20">
        <f t="shared" si="25"/>
        <v>35219.18</v>
      </c>
      <c r="L65" s="20">
        <f t="shared" si="25"/>
        <v>45331.200000000004</v>
      </c>
      <c r="M65" s="20">
        <f t="shared" si="25"/>
        <v>41933.24</v>
      </c>
      <c r="N65" s="20">
        <f t="shared" si="25"/>
        <v>41806.64</v>
      </c>
      <c r="O65" s="20">
        <f t="shared" si="25"/>
        <v>507798.48000000004</v>
      </c>
    </row>
    <row r="66" spans="1:15" ht="15" thickBot="1">
      <c r="A66" s="58"/>
      <c r="B66" s="30" t="s">
        <v>24</v>
      </c>
      <c r="C66" s="21">
        <f>C5+C24+C30+C36+C42+C48+C54+C60</f>
        <v>4105.139999999999</v>
      </c>
      <c r="D66" s="21">
        <f aca="true" t="shared" si="26" ref="D66:O66">D5+D24+D30+D36+D42+D48+D54+D60</f>
        <v>3674.9900000000002</v>
      </c>
      <c r="E66" s="21">
        <f t="shared" si="26"/>
        <v>2365.7200000000003</v>
      </c>
      <c r="F66" s="21">
        <f t="shared" si="26"/>
        <v>3517.59</v>
      </c>
      <c r="G66" s="21">
        <f t="shared" si="26"/>
        <v>2634.54</v>
      </c>
      <c r="H66" s="21">
        <f t="shared" si="26"/>
        <v>3159.6000000000004</v>
      </c>
      <c r="I66" s="21">
        <f t="shared" si="26"/>
        <v>3949.2400000000007</v>
      </c>
      <c r="J66" s="21">
        <f t="shared" si="26"/>
        <v>2936.98</v>
      </c>
      <c r="K66" s="21">
        <f t="shared" si="26"/>
        <v>1594.5600000000002</v>
      </c>
      <c r="L66" s="21">
        <f t="shared" si="26"/>
        <v>3274.89</v>
      </c>
      <c r="M66" s="21">
        <f t="shared" si="26"/>
        <v>3636.15</v>
      </c>
      <c r="N66" s="21">
        <f t="shared" si="26"/>
        <v>2912.33</v>
      </c>
      <c r="O66" s="21">
        <f t="shared" si="26"/>
        <v>37761.73</v>
      </c>
    </row>
    <row r="67" ht="15" thickTop="1"/>
  </sheetData>
  <mergeCells count="9">
    <mergeCell ref="A41:A46"/>
    <mergeCell ref="A65:A66"/>
    <mergeCell ref="A47:A52"/>
    <mergeCell ref="A53:A58"/>
    <mergeCell ref="A59:A64"/>
    <mergeCell ref="A4:A9"/>
    <mergeCell ref="A23:A28"/>
    <mergeCell ref="A29:A34"/>
    <mergeCell ref="A35:A40"/>
  </mergeCells>
  <printOptions/>
  <pageMargins left="0.75" right="0.75" top="1" bottom="1" header="0.5" footer="0.5"/>
  <pageSetup horizontalDpi="96" verticalDpi="96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4">
      <selection activeCell="L36" sqref="L36"/>
    </sheetView>
  </sheetViews>
  <sheetFormatPr defaultColWidth="9.00390625" defaultRowHeight="14.25"/>
  <cols>
    <col min="1" max="1" width="10.25390625" style="0" customWidth="1"/>
    <col min="2" max="2" width="11.625" style="0" customWidth="1"/>
    <col min="3" max="5" width="10.50390625" style="0" customWidth="1"/>
    <col min="6" max="6" width="10.25390625" style="0" customWidth="1"/>
    <col min="7" max="7" width="12.625" style="0" customWidth="1"/>
    <col min="8" max="8" width="11.625" style="0" customWidth="1"/>
    <col min="9" max="11" width="10.50390625" style="0" customWidth="1"/>
    <col min="12" max="12" width="10.25390625" style="0" bestFit="1" customWidth="1"/>
    <col min="13" max="13" width="12.625" style="0" bestFit="1" customWidth="1"/>
  </cols>
  <sheetData>
    <row r="1" spans="1:11" ht="14.25">
      <c r="A1" t="s">
        <v>1</v>
      </c>
      <c r="E1" t="s">
        <v>2</v>
      </c>
      <c r="H1" t="s">
        <v>3</v>
      </c>
      <c r="K1" t="s">
        <v>4</v>
      </c>
    </row>
    <row r="2" spans="1:11" ht="15" thickBot="1">
      <c r="A2" t="s">
        <v>5</v>
      </c>
      <c r="E2" t="s">
        <v>6</v>
      </c>
      <c r="H2" t="s">
        <v>3</v>
      </c>
      <c r="K2" t="s">
        <v>7</v>
      </c>
    </row>
    <row r="3" spans="1:13" ht="14.25">
      <c r="A3" s="59" t="s">
        <v>8</v>
      </c>
      <c r="B3" s="61" t="s">
        <v>36</v>
      </c>
      <c r="C3" s="61"/>
      <c r="D3" s="61"/>
      <c r="E3" s="61"/>
      <c r="F3" s="62"/>
      <c r="G3" s="62"/>
      <c r="H3" s="61" t="s">
        <v>37</v>
      </c>
      <c r="I3" s="61"/>
      <c r="J3" s="61"/>
      <c r="K3" s="61"/>
      <c r="L3" s="62"/>
      <c r="M3" s="62"/>
    </row>
    <row r="4" spans="1:13" ht="14.25">
      <c r="A4" s="60"/>
      <c r="B4" s="40" t="s">
        <v>23</v>
      </c>
      <c r="C4" s="40" t="s">
        <v>24</v>
      </c>
      <c r="D4" s="40" t="s">
        <v>25</v>
      </c>
      <c r="E4" s="40" t="s">
        <v>26</v>
      </c>
      <c r="F4" s="41" t="s">
        <v>27</v>
      </c>
      <c r="G4" s="41" t="s">
        <v>28</v>
      </c>
      <c r="H4" s="40" t="s">
        <v>23</v>
      </c>
      <c r="I4" s="40" t="s">
        <v>24</v>
      </c>
      <c r="J4" s="40" t="s">
        <v>25</v>
      </c>
      <c r="K4" s="40" t="s">
        <v>26</v>
      </c>
      <c r="L4" s="41" t="s">
        <v>27</v>
      </c>
      <c r="M4" s="41" t="s">
        <v>28</v>
      </c>
    </row>
    <row r="5" spans="1:13" ht="14.25">
      <c r="A5" s="39" t="s">
        <v>38</v>
      </c>
      <c r="B5" s="34">
        <v>82406.75</v>
      </c>
      <c r="C5" s="34">
        <v>1978.3</v>
      </c>
      <c r="D5" s="35">
        <v>767</v>
      </c>
      <c r="E5" s="36">
        <f>IF(D5=0,0,B5/D5)</f>
        <v>107.4403520208605</v>
      </c>
      <c r="F5" s="36">
        <f>IF(D5=0,0,C5/D5)</f>
        <v>2.579269882659713</v>
      </c>
      <c r="G5" s="37">
        <f>IF(B5=0,0,C5/B5)</f>
        <v>0.024006528591407863</v>
      </c>
      <c r="H5" s="36">
        <f>'产品销售收入、成本分析表'!$O$4</f>
        <v>66104.33</v>
      </c>
      <c r="I5" s="36">
        <f>'产品销售收入、成本分析表'!$O$5</f>
        <v>5020.17</v>
      </c>
      <c r="J5" s="38">
        <f>'产品销售收入、成本分析表'!$O$6</f>
        <v>17983</v>
      </c>
      <c r="K5" s="36">
        <f>IF(J5=0,0,H5/J5)</f>
        <v>3.6759344936884837</v>
      </c>
      <c r="L5" s="36">
        <f>IF(J5=0,0,I5/J5)</f>
        <v>0.2791619863204137</v>
      </c>
      <c r="M5" s="37">
        <f>IF(H5=0,0,I5/H5)</f>
        <v>0.0759431341335734</v>
      </c>
    </row>
    <row r="6" spans="1:13" ht="14.25">
      <c r="A6" s="39" t="s">
        <v>29</v>
      </c>
      <c r="B6" s="34">
        <v>68063.15</v>
      </c>
      <c r="C6" s="34">
        <v>4898.6</v>
      </c>
      <c r="D6" s="35">
        <v>908</v>
      </c>
      <c r="E6" s="36">
        <f aca="true" t="shared" si="0" ref="E6:E12">IF(D6=0,0,B6/D6)</f>
        <v>74.95941629955946</v>
      </c>
      <c r="F6" s="36">
        <f aca="true" t="shared" si="1" ref="F6:F12">IF(D6=0,0,C6/D6)</f>
        <v>5.394933920704847</v>
      </c>
      <c r="G6" s="37">
        <f aca="true" t="shared" si="2" ref="G6:G12">IF(B6=0,0,C6/B6)</f>
        <v>0.07197139715102814</v>
      </c>
      <c r="H6" s="36">
        <f>'产品销售收入、成本分析表'!$O$23</f>
        <v>59997.79</v>
      </c>
      <c r="I6" s="36">
        <f>'产品销售收入、成本分析表'!$O$24</f>
        <v>5288.320000000001</v>
      </c>
      <c r="J6" s="38">
        <f>'产品销售收入、成本分析表'!$O$25</f>
        <v>2495</v>
      </c>
      <c r="K6" s="36">
        <f aca="true" t="shared" si="3" ref="K6:K12">IF(J6=0,0,H6/J6)</f>
        <v>24.047210420841683</v>
      </c>
      <c r="L6" s="36">
        <f aca="true" t="shared" si="4" ref="L6:L12">IF(J6=0,0,I6/J6)</f>
        <v>2.119567134268537</v>
      </c>
      <c r="M6" s="37">
        <f aca="true" t="shared" si="5" ref="M6:M12">IF(H6=0,0,I6/H6)</f>
        <v>0.08814191322713721</v>
      </c>
    </row>
    <row r="7" spans="1:13" ht="14.25">
      <c r="A7" s="39" t="s">
        <v>30</v>
      </c>
      <c r="B7" s="34">
        <v>34582.44</v>
      </c>
      <c r="C7" s="34">
        <v>3305.7</v>
      </c>
      <c r="D7" s="35">
        <v>191</v>
      </c>
      <c r="E7" s="36">
        <f t="shared" si="0"/>
        <v>181.0598952879581</v>
      </c>
      <c r="F7" s="36">
        <f t="shared" si="1"/>
        <v>17.307329842931935</v>
      </c>
      <c r="G7" s="37">
        <f t="shared" si="2"/>
        <v>0.09558897521401033</v>
      </c>
      <c r="H7" s="36">
        <f>'产品销售收入、成本分析表'!$O$29</f>
        <v>52979.04</v>
      </c>
      <c r="I7" s="36">
        <f>'产品销售收入、成本分析表'!$O$30</f>
        <v>3803.3</v>
      </c>
      <c r="J7" s="38">
        <f>'产品销售收入、成本分析表'!$O$31</f>
        <v>2762</v>
      </c>
      <c r="K7" s="36">
        <f t="shared" si="3"/>
        <v>19.18140477914555</v>
      </c>
      <c r="L7" s="36">
        <f t="shared" si="4"/>
        <v>1.3770094134685011</v>
      </c>
      <c r="M7" s="37">
        <f t="shared" si="5"/>
        <v>0.07178876778439172</v>
      </c>
    </row>
    <row r="8" spans="1:13" ht="14.25">
      <c r="A8" s="39" t="s">
        <v>31</v>
      </c>
      <c r="B8" s="34">
        <v>71962.2</v>
      </c>
      <c r="C8" s="34">
        <v>5330.6</v>
      </c>
      <c r="D8" s="35">
        <v>610</v>
      </c>
      <c r="E8" s="36">
        <f t="shared" si="0"/>
        <v>117.97081967213114</v>
      </c>
      <c r="F8" s="36">
        <f t="shared" si="1"/>
        <v>8.738688524590165</v>
      </c>
      <c r="G8" s="37">
        <f t="shared" si="2"/>
        <v>0.07407500048636646</v>
      </c>
      <c r="H8" s="36">
        <f>'产品销售收入、成本分析表'!$O$35</f>
        <v>72445.82</v>
      </c>
      <c r="I8" s="36">
        <f>'产品销售收入、成本分析表'!$O$36</f>
        <v>3983.94</v>
      </c>
      <c r="J8" s="38">
        <f>'产品销售收入、成本分析表'!$O$37</f>
        <v>1829</v>
      </c>
      <c r="K8" s="36">
        <f t="shared" si="3"/>
        <v>39.609524330235104</v>
      </c>
      <c r="L8" s="36">
        <f t="shared" si="4"/>
        <v>2.1782066703116456</v>
      </c>
      <c r="M8" s="37">
        <f t="shared" si="5"/>
        <v>0.05499199263670423</v>
      </c>
    </row>
    <row r="9" spans="1:13" ht="14.25">
      <c r="A9" s="39" t="s">
        <v>32</v>
      </c>
      <c r="B9" s="34">
        <v>29389.48</v>
      </c>
      <c r="C9" s="34">
        <v>5200</v>
      </c>
      <c r="D9" s="35">
        <v>265</v>
      </c>
      <c r="E9" s="36">
        <f t="shared" si="0"/>
        <v>110.90369811320754</v>
      </c>
      <c r="F9" s="36">
        <f t="shared" si="1"/>
        <v>19.62264150943396</v>
      </c>
      <c r="G9" s="37">
        <f t="shared" si="2"/>
        <v>0.17693405939812476</v>
      </c>
      <c r="H9" s="36">
        <f>'产品销售收入、成本分析表'!$O$41</f>
        <v>72112.42</v>
      </c>
      <c r="I9" s="36">
        <f>'产品销售收入、成本分析表'!$O$42</f>
        <v>6652.96</v>
      </c>
      <c r="J9" s="38">
        <f>'产品销售收入、成本分析表'!$O$43</f>
        <v>1575</v>
      </c>
      <c r="K9" s="36">
        <f t="shared" si="3"/>
        <v>45.78566349206349</v>
      </c>
      <c r="L9" s="36">
        <f t="shared" si="4"/>
        <v>4.224101587301587</v>
      </c>
      <c r="M9" s="37">
        <f t="shared" si="5"/>
        <v>0.09225817133858495</v>
      </c>
    </row>
    <row r="10" spans="1:13" ht="14.25">
      <c r="A10" s="39" t="s">
        <v>33</v>
      </c>
      <c r="B10" s="34">
        <v>78230.46</v>
      </c>
      <c r="C10" s="34">
        <v>6167.7</v>
      </c>
      <c r="D10" s="35">
        <v>546</v>
      </c>
      <c r="E10" s="36">
        <f t="shared" si="0"/>
        <v>143.2792307692308</v>
      </c>
      <c r="F10" s="36">
        <f t="shared" si="1"/>
        <v>11.296153846153846</v>
      </c>
      <c r="G10" s="37">
        <f t="shared" si="2"/>
        <v>0.07884013464831983</v>
      </c>
      <c r="H10" s="36">
        <f>'产品销售收入、成本分析表'!$O$47</f>
        <v>63111.259999999995</v>
      </c>
      <c r="I10" s="36">
        <f>'产品销售收入、成本分析表'!$O$48</f>
        <v>4438.75</v>
      </c>
      <c r="J10" s="38">
        <f>'产品销售收入、成本分析表'!$O$49</f>
        <v>1783</v>
      </c>
      <c r="K10" s="36">
        <f t="shared" si="3"/>
        <v>35.39610768367919</v>
      </c>
      <c r="L10" s="36">
        <f t="shared" si="4"/>
        <v>2.48948401570387</v>
      </c>
      <c r="M10" s="37">
        <f t="shared" si="5"/>
        <v>0.07033214041361241</v>
      </c>
    </row>
    <row r="11" spans="1:13" ht="14.25">
      <c r="A11" s="39" t="s">
        <v>34</v>
      </c>
      <c r="B11" s="34">
        <v>90734</v>
      </c>
      <c r="C11" s="34">
        <v>8383.2</v>
      </c>
      <c r="D11" s="35">
        <v>613</v>
      </c>
      <c r="E11" s="36">
        <f t="shared" si="0"/>
        <v>148.01631321370309</v>
      </c>
      <c r="F11" s="36">
        <f t="shared" si="1"/>
        <v>13.675693311582384</v>
      </c>
      <c r="G11" s="37">
        <f t="shared" si="2"/>
        <v>0.09239314920536955</v>
      </c>
      <c r="H11" s="36">
        <f>'产品销售收入、成本分析表'!$O$53</f>
        <v>72974.41</v>
      </c>
      <c r="I11" s="36">
        <f>'产品销售收入、成本分析表'!$O$54</f>
        <v>5049.250000000001</v>
      </c>
      <c r="J11" s="38">
        <f>'产品销售收入、成本分析表'!$O$55</f>
        <v>2358</v>
      </c>
      <c r="K11" s="36">
        <f t="shared" si="3"/>
        <v>30.947586938083123</v>
      </c>
      <c r="L11" s="36">
        <f t="shared" si="4"/>
        <v>2.1413273960983887</v>
      </c>
      <c r="M11" s="37">
        <f t="shared" si="5"/>
        <v>0.06919206335481165</v>
      </c>
    </row>
    <row r="12" spans="1:13" ht="14.25">
      <c r="A12" s="39" t="s">
        <v>35</v>
      </c>
      <c r="B12" s="34">
        <v>87454.7</v>
      </c>
      <c r="C12" s="34">
        <v>6063</v>
      </c>
      <c r="D12" s="35">
        <v>475</v>
      </c>
      <c r="E12" s="36">
        <f t="shared" si="0"/>
        <v>184.11515789473683</v>
      </c>
      <c r="F12" s="36">
        <f t="shared" si="1"/>
        <v>12.76421052631579</v>
      </c>
      <c r="G12" s="37">
        <f t="shared" si="2"/>
        <v>0.06932732031554623</v>
      </c>
      <c r="H12" s="36">
        <f>'产品销售收入、成本分析表'!$O$59</f>
        <v>48073.409999999996</v>
      </c>
      <c r="I12" s="36">
        <f>'产品销售收入、成本分析表'!$O$60</f>
        <v>3525.0399999999995</v>
      </c>
      <c r="J12" s="38">
        <f>'产品销售收入、成本分析表'!$O$61</f>
        <v>1527</v>
      </c>
      <c r="K12" s="36">
        <f t="shared" si="3"/>
        <v>31.482259332023574</v>
      </c>
      <c r="L12" s="36">
        <f t="shared" si="4"/>
        <v>2.308474132285527</v>
      </c>
      <c r="M12" s="37">
        <f t="shared" si="5"/>
        <v>0.07332619009136235</v>
      </c>
    </row>
    <row r="13" spans="1:13" ht="15" thickBot="1">
      <c r="A13" s="42" t="s">
        <v>22</v>
      </c>
      <c r="B13" s="43">
        <f>SUM(B5:B12)</f>
        <v>542823.1799999999</v>
      </c>
      <c r="C13" s="43">
        <f>SUM(C5:C12)</f>
        <v>41327.100000000006</v>
      </c>
      <c r="D13" s="44"/>
      <c r="E13" s="45"/>
      <c r="F13" s="45"/>
      <c r="G13" s="45"/>
      <c r="H13" s="45">
        <f>SUM(H5:H12)</f>
        <v>507798.48000000004</v>
      </c>
      <c r="I13" s="45">
        <f>SUM(I5:I12)</f>
        <v>37761.73</v>
      </c>
      <c r="J13" s="45"/>
      <c r="K13" s="45"/>
      <c r="L13" s="45"/>
      <c r="M13" s="45"/>
    </row>
    <row r="14" spans="1:13" ht="14.25">
      <c r="A14" s="46" t="s">
        <v>39</v>
      </c>
      <c r="E14" t="s">
        <v>43</v>
      </c>
      <c r="I14" t="s">
        <v>44</v>
      </c>
      <c r="M14" t="s">
        <v>45</v>
      </c>
    </row>
    <row r="26" spans="1:5" ht="14.25">
      <c r="A26" t="s">
        <v>46</v>
      </c>
      <c r="E26" t="s">
        <v>47</v>
      </c>
    </row>
    <row r="38" spans="1:5" ht="14.25">
      <c r="A38" t="s">
        <v>48</v>
      </c>
      <c r="E38" t="s">
        <v>49</v>
      </c>
    </row>
    <row r="52" spans="1:5" ht="14.25">
      <c r="A52" t="s">
        <v>40</v>
      </c>
      <c r="E52" t="s">
        <v>50</v>
      </c>
    </row>
  </sheetData>
  <mergeCells count="3">
    <mergeCell ref="A3:A4"/>
    <mergeCell ref="B3:G3"/>
    <mergeCell ref="H3:M3"/>
  </mergeCells>
  <printOptions/>
  <pageMargins left="0.75" right="0.75" top="1" bottom="1" header="0.5" footer="0.5"/>
  <pageSetup horizontalDpi="96" verticalDpi="96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0">
      <selection activeCell="K51" sqref="K51"/>
    </sheetView>
  </sheetViews>
  <sheetFormatPr defaultColWidth="9.00390625" defaultRowHeight="14.25"/>
  <cols>
    <col min="1" max="1" width="5.375" style="0" customWidth="1"/>
    <col min="2" max="3" width="9.50390625" style="0" bestFit="1" customWidth="1"/>
    <col min="4" max="5" width="9.875" style="0" customWidth="1"/>
    <col min="6" max="7" width="11.625" style="0" bestFit="1" customWidth="1"/>
    <col min="8" max="8" width="11.00390625" style="0" customWidth="1"/>
  </cols>
  <sheetData>
    <row r="1" spans="1:8" ht="14.25">
      <c r="A1" t="s">
        <v>1</v>
      </c>
      <c r="D1" t="s">
        <v>2</v>
      </c>
      <c r="F1" t="s">
        <v>3</v>
      </c>
      <c r="H1" t="s">
        <v>4</v>
      </c>
    </row>
    <row r="2" spans="1:8" ht="14.25">
      <c r="A2" t="s">
        <v>5</v>
      </c>
      <c r="D2" t="s">
        <v>6</v>
      </c>
      <c r="F2" t="s">
        <v>3</v>
      </c>
      <c r="H2" t="s">
        <v>7</v>
      </c>
    </row>
    <row r="3" spans="1:8" ht="14.25">
      <c r="A3" s="31" t="s">
        <v>51</v>
      </c>
      <c r="B3" s="31" t="s">
        <v>23</v>
      </c>
      <c r="C3" s="31" t="s">
        <v>24</v>
      </c>
      <c r="D3" s="31" t="s">
        <v>52</v>
      </c>
      <c r="E3" s="31" t="s">
        <v>53</v>
      </c>
      <c r="F3" s="31" t="s">
        <v>28</v>
      </c>
      <c r="G3" s="31" t="s">
        <v>54</v>
      </c>
      <c r="H3" s="31" t="s">
        <v>55</v>
      </c>
    </row>
    <row r="4" spans="1:8" ht="14.25">
      <c r="A4" s="31">
        <v>1</v>
      </c>
      <c r="B4" s="31">
        <f>'产品销售收入、成本分析表'!$C$65</f>
        <v>52134.91</v>
      </c>
      <c r="C4" s="31">
        <f>'产品销售收入、成本分析表'!$C$66</f>
        <v>4105.139999999999</v>
      </c>
      <c r="D4" s="32">
        <v>6405.75</v>
      </c>
      <c r="E4" s="32">
        <f>D4*0.2</f>
        <v>1281.15</v>
      </c>
      <c r="F4" s="48">
        <f aca="true" t="shared" si="0" ref="F4:F16">IF(B4=0,IF(C4=0,0,“出错”),IF(C4=0,“出错”,C4/B4))</f>
        <v>0.07874071327638235</v>
      </c>
      <c r="G4" s="48">
        <f>IF(B4=0,0,D4/B4)</f>
        <v>0.12286872654043135</v>
      </c>
      <c r="H4" s="48">
        <f>IF(B4=0,0,E4/B4)</f>
        <v>0.02457374530808627</v>
      </c>
    </row>
    <row r="5" spans="1:8" ht="14.25">
      <c r="A5" s="31">
        <v>2</v>
      </c>
      <c r="B5" s="31">
        <f>'产品销售收入、成本分析表'!$D$65</f>
        <v>32893.21</v>
      </c>
      <c r="C5" s="31">
        <f>'产品销售收入、成本分析表'!$D$66</f>
        <v>3674.9900000000002</v>
      </c>
      <c r="D5" s="32">
        <v>1372.8</v>
      </c>
      <c r="E5" s="32">
        <f aca="true" t="shared" si="1" ref="E5:E15">D5*0.2</f>
        <v>274.56</v>
      </c>
      <c r="F5" s="48">
        <f t="shared" si="0"/>
        <v>0.11172488182211467</v>
      </c>
      <c r="G5" s="48">
        <f aca="true" t="shared" si="2" ref="G5:G16">IF(B5=0,0,D5/B5)</f>
        <v>0.04173505717441381</v>
      </c>
      <c r="H5" s="48">
        <f aca="true" t="shared" si="3" ref="H5:H16">IF(B5=0,0,E5/B5)</f>
        <v>0.008347011434882761</v>
      </c>
    </row>
    <row r="6" spans="1:8" ht="14.25">
      <c r="A6" s="31">
        <v>3</v>
      </c>
      <c r="B6" s="31">
        <f>'产品销售收入、成本分析表'!$E$65</f>
        <v>43021.32</v>
      </c>
      <c r="C6" s="31">
        <f>'产品销售收入、成本分析表'!$E$66</f>
        <v>2365.7200000000003</v>
      </c>
      <c r="D6" s="32">
        <v>7425.7</v>
      </c>
      <c r="E6" s="32">
        <f t="shared" si="1"/>
        <v>1485.14</v>
      </c>
      <c r="F6" s="48">
        <f t="shared" si="0"/>
        <v>0.054989479634748546</v>
      </c>
      <c r="G6" s="48">
        <f t="shared" si="2"/>
        <v>0.1726051176486449</v>
      </c>
      <c r="H6" s="48">
        <f t="shared" si="3"/>
        <v>0.03452102352972898</v>
      </c>
    </row>
    <row r="7" spans="1:8" ht="14.25">
      <c r="A7" s="31">
        <v>4</v>
      </c>
      <c r="B7" s="31">
        <f>'产品销售收入、成本分析表'!$F$65</f>
        <v>37986.36000000001</v>
      </c>
      <c r="C7" s="31">
        <f>'产品销售收入、成本分析表'!$F$66</f>
        <v>3517.59</v>
      </c>
      <c r="D7" s="32">
        <v>3177.56</v>
      </c>
      <c r="E7" s="32">
        <f t="shared" si="1"/>
        <v>635.5120000000001</v>
      </c>
      <c r="F7" s="48">
        <f t="shared" si="0"/>
        <v>0.09260139692247427</v>
      </c>
      <c r="G7" s="48">
        <f t="shared" si="2"/>
        <v>0.08365002595668548</v>
      </c>
      <c r="H7" s="48">
        <f t="shared" si="3"/>
        <v>0.016730005191337098</v>
      </c>
    </row>
    <row r="8" spans="1:8" ht="14.25">
      <c r="A8" s="31">
        <v>5</v>
      </c>
      <c r="B8" s="31">
        <f>'产品销售收入、成本分析表'!$G$65</f>
        <v>46059.340000000004</v>
      </c>
      <c r="C8" s="31">
        <f>'产品销售收入、成本分析表'!$G$66</f>
        <v>2634.54</v>
      </c>
      <c r="D8" s="32">
        <v>3239.8</v>
      </c>
      <c r="E8" s="32">
        <f t="shared" si="1"/>
        <v>647.96</v>
      </c>
      <c r="F8" s="48">
        <f t="shared" si="0"/>
        <v>0.057198822214994824</v>
      </c>
      <c r="G8" s="48">
        <f t="shared" si="2"/>
        <v>0.0703396965740282</v>
      </c>
      <c r="H8" s="48">
        <f t="shared" si="3"/>
        <v>0.01406793931480564</v>
      </c>
    </row>
    <row r="9" spans="1:8" ht="14.25">
      <c r="A9" s="31">
        <v>6</v>
      </c>
      <c r="B9" s="31">
        <f>'产品销售收入、成本分析表'!$H$65</f>
        <v>41376.11000000001</v>
      </c>
      <c r="C9" s="31">
        <f>'产品销售收入、成本分析表'!$H$66</f>
        <v>3159.6000000000004</v>
      </c>
      <c r="D9" s="32">
        <v>2575.9</v>
      </c>
      <c r="E9" s="32">
        <f t="shared" si="1"/>
        <v>515.1800000000001</v>
      </c>
      <c r="F9" s="48">
        <f t="shared" si="0"/>
        <v>0.07636290603442421</v>
      </c>
      <c r="G9" s="48">
        <f t="shared" si="2"/>
        <v>0.06225573162871038</v>
      </c>
      <c r="H9" s="48">
        <f t="shared" si="3"/>
        <v>0.012451146325742075</v>
      </c>
    </row>
    <row r="10" spans="1:8" ht="14.25">
      <c r="A10" s="31">
        <v>7</v>
      </c>
      <c r="B10" s="31">
        <f>'产品销售收入、成本分析表'!$I$65</f>
        <v>40369.130000000005</v>
      </c>
      <c r="C10" s="31">
        <f>'产品销售收入、成本分析表'!$I$66</f>
        <v>3949.2400000000007</v>
      </c>
      <c r="D10" s="32">
        <v>5308.41</v>
      </c>
      <c r="E10" s="32">
        <f t="shared" si="1"/>
        <v>1061.682</v>
      </c>
      <c r="F10" s="48">
        <f t="shared" si="0"/>
        <v>0.09782821675869656</v>
      </c>
      <c r="G10" s="48">
        <f t="shared" si="2"/>
        <v>0.13149676497858634</v>
      </c>
      <c r="H10" s="48">
        <f t="shared" si="3"/>
        <v>0.02629935299571727</v>
      </c>
    </row>
    <row r="11" spans="1:8" ht="14.25">
      <c r="A11" s="31">
        <v>8</v>
      </c>
      <c r="B11" s="31">
        <f>'产品销售收入、成本分析表'!$J$65</f>
        <v>49667.840000000004</v>
      </c>
      <c r="C11" s="31">
        <f>'产品销售收入、成本分析表'!$J$66</f>
        <v>2936.98</v>
      </c>
      <c r="D11" s="32">
        <v>7285.58</v>
      </c>
      <c r="E11" s="32">
        <f t="shared" si="1"/>
        <v>1457.116</v>
      </c>
      <c r="F11" s="48">
        <f t="shared" si="0"/>
        <v>0.059132428549338964</v>
      </c>
      <c r="G11" s="48">
        <f t="shared" si="2"/>
        <v>0.1466860648661186</v>
      </c>
      <c r="H11" s="48">
        <f t="shared" si="3"/>
        <v>0.02933721297322372</v>
      </c>
    </row>
    <row r="12" spans="1:8" ht="14.25">
      <c r="A12" s="31">
        <v>9</v>
      </c>
      <c r="B12" s="31">
        <f>'产品销售收入、成本分析表'!$K$65</f>
        <v>35219.18</v>
      </c>
      <c r="C12" s="31">
        <f>'产品销售收入、成本分析表'!$K$66</f>
        <v>1594.5600000000002</v>
      </c>
      <c r="D12" s="32">
        <v>7722.26</v>
      </c>
      <c r="E12" s="32">
        <f t="shared" si="1"/>
        <v>1544.4520000000002</v>
      </c>
      <c r="F12" s="48">
        <f t="shared" si="0"/>
        <v>0.045275330090024817</v>
      </c>
      <c r="G12" s="48">
        <f t="shared" si="2"/>
        <v>0.21926291299229567</v>
      </c>
      <c r="H12" s="48">
        <f t="shared" si="3"/>
        <v>0.043852582598459144</v>
      </c>
    </row>
    <row r="13" spans="1:8" ht="14.25">
      <c r="A13" s="31">
        <v>10</v>
      </c>
      <c r="B13" s="47">
        <f>'产品销售收入、成本分析表'!L65</f>
        <v>45331.200000000004</v>
      </c>
      <c r="C13" s="31">
        <f>'产品销售收入、成本分析表'!$L$66</f>
        <v>3274.89</v>
      </c>
      <c r="D13" s="32">
        <v>2215</v>
      </c>
      <c r="E13" s="32">
        <f t="shared" si="1"/>
        <v>443</v>
      </c>
      <c r="F13" s="48">
        <f t="shared" si="0"/>
        <v>0.07224362028801354</v>
      </c>
      <c r="G13" s="48">
        <f t="shared" si="2"/>
        <v>0.04886259353381335</v>
      </c>
      <c r="H13" s="48">
        <f t="shared" si="3"/>
        <v>0.00977251870676267</v>
      </c>
    </row>
    <row r="14" spans="1:8" ht="14.25">
      <c r="A14" s="31">
        <v>11</v>
      </c>
      <c r="B14" s="31">
        <f>'产品销售收入、成本分析表'!$M$65</f>
        <v>41933.24</v>
      </c>
      <c r="C14" s="31">
        <f>'产品销售收入、成本分析表'!$M$66</f>
        <v>3636.15</v>
      </c>
      <c r="D14" s="32">
        <v>2707.98</v>
      </c>
      <c r="E14" s="32">
        <f t="shared" si="1"/>
        <v>541.596</v>
      </c>
      <c r="F14" s="48">
        <f t="shared" si="0"/>
        <v>0.08671283211123205</v>
      </c>
      <c r="G14" s="48">
        <f t="shared" si="2"/>
        <v>0.06457836313149187</v>
      </c>
      <c r="H14" s="48">
        <f t="shared" si="3"/>
        <v>0.012915672626298374</v>
      </c>
    </row>
    <row r="15" spans="1:8" ht="14.25">
      <c r="A15" s="31">
        <v>12</v>
      </c>
      <c r="B15" s="31">
        <f>'产品销售收入、成本分析表'!$N$65</f>
        <v>41806.64</v>
      </c>
      <c r="C15" s="31">
        <f>'产品销售收入、成本分析表'!N66</f>
        <v>2912.33</v>
      </c>
      <c r="D15" s="32">
        <v>8454.9</v>
      </c>
      <c r="E15" s="32">
        <f t="shared" si="1"/>
        <v>1690.98</v>
      </c>
      <c r="F15" s="48">
        <f t="shared" si="0"/>
        <v>0.06966190059760842</v>
      </c>
      <c r="G15" s="48">
        <f t="shared" si="2"/>
        <v>0.20223820905004564</v>
      </c>
      <c r="H15" s="48">
        <f t="shared" si="3"/>
        <v>0.04044764181000913</v>
      </c>
    </row>
    <row r="16" spans="1:8" ht="14.25">
      <c r="A16" s="31" t="s">
        <v>22</v>
      </c>
      <c r="B16" s="31">
        <f>SUM(B4:B15)</f>
        <v>507798.48000000004</v>
      </c>
      <c r="C16" s="31">
        <f>SUM(C4:C15)</f>
        <v>37761.73</v>
      </c>
      <c r="D16" s="32">
        <f>SUM(D4:D15)</f>
        <v>57891.64000000001</v>
      </c>
      <c r="E16" s="32">
        <f>SUM(E4:E15)</f>
        <v>11578.328</v>
      </c>
      <c r="F16" s="48">
        <f t="shared" si="0"/>
        <v>0.07436361369179365</v>
      </c>
      <c r="G16" s="48">
        <f t="shared" si="2"/>
        <v>0.11400514629346666</v>
      </c>
      <c r="H16" s="48">
        <f t="shared" si="3"/>
        <v>0.022801029258693328</v>
      </c>
    </row>
    <row r="17" spans="1:6" ht="14.25">
      <c r="A17" t="s">
        <v>41</v>
      </c>
      <c r="F17" t="s">
        <v>42</v>
      </c>
    </row>
    <row r="29" spans="1:6" ht="14.25">
      <c r="A29" t="s">
        <v>56</v>
      </c>
      <c r="F29" t="s">
        <v>57</v>
      </c>
    </row>
    <row r="42" spans="1:6" ht="14.25">
      <c r="A42" t="s">
        <v>58</v>
      </c>
      <c r="F42" t="s">
        <v>59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3">
      <selection activeCell="L24" sqref="L24"/>
    </sheetView>
  </sheetViews>
  <sheetFormatPr defaultColWidth="9.00390625" defaultRowHeight="14.25"/>
  <cols>
    <col min="1" max="1" width="12.875" style="0" customWidth="1"/>
    <col min="2" max="2" width="14.125" style="0" customWidth="1"/>
    <col min="3" max="3" width="13.875" style="0" customWidth="1"/>
    <col min="4" max="4" width="15.375" style="0" customWidth="1"/>
    <col min="5" max="5" width="14.875" style="0" customWidth="1"/>
  </cols>
  <sheetData>
    <row r="1" spans="1:5" ht="14.25">
      <c r="A1" t="s">
        <v>1</v>
      </c>
      <c r="C1" t="s">
        <v>2</v>
      </c>
      <c r="D1" t="s">
        <v>3</v>
      </c>
      <c r="E1" t="s">
        <v>4</v>
      </c>
    </row>
    <row r="2" spans="1:5" ht="14.25">
      <c r="A2" t="s">
        <v>5</v>
      </c>
      <c r="C2" t="s">
        <v>6</v>
      </c>
      <c r="D2" t="s">
        <v>3</v>
      </c>
      <c r="E2" t="s">
        <v>7</v>
      </c>
    </row>
    <row r="3" spans="1:5" ht="17.25" customHeight="1">
      <c r="A3" s="50" t="s">
        <v>9</v>
      </c>
      <c r="B3" s="50" t="s">
        <v>60</v>
      </c>
      <c r="C3" s="50" t="s">
        <v>61</v>
      </c>
      <c r="D3" s="50" t="s">
        <v>62</v>
      </c>
      <c r="E3" s="50" t="s">
        <v>63</v>
      </c>
    </row>
    <row r="4" spans="1:5" ht="14.25">
      <c r="A4" s="49" t="s">
        <v>23</v>
      </c>
      <c r="B4" s="49">
        <f>'销售收入、成本汇总表'!B13</f>
        <v>542823.1799999999</v>
      </c>
      <c r="C4" s="49">
        <f>'销售费用分析表'!B16</f>
        <v>507798.48000000004</v>
      </c>
      <c r="D4" s="63">
        <f>C4-B4</f>
        <v>-35024.699999999895</v>
      </c>
      <c r="E4" s="63">
        <f>IF(B4=0,0,D4/B4)</f>
        <v>-0.06452322098698862</v>
      </c>
    </row>
    <row r="5" spans="1:5" ht="14.25">
      <c r="A5" s="49" t="s">
        <v>24</v>
      </c>
      <c r="B5" s="49">
        <f>'销售收入、成本汇总表'!C13</f>
        <v>41327.100000000006</v>
      </c>
      <c r="C5" s="49">
        <f>'销售费用分析表'!C16</f>
        <v>37761.73</v>
      </c>
      <c r="D5" s="63">
        <f aca="true" t="shared" si="0" ref="D5:D10">C5-B5</f>
        <v>-3565.3700000000026</v>
      </c>
      <c r="E5" s="63">
        <f aca="true" t="shared" si="1" ref="E5:E10">IF(B5=0,0,D5/B5)</f>
        <v>-0.08627196198136337</v>
      </c>
    </row>
    <row r="6" spans="1:5" ht="14.25">
      <c r="A6" s="49" t="s">
        <v>52</v>
      </c>
      <c r="B6" s="49">
        <v>9855.02</v>
      </c>
      <c r="C6" s="49">
        <f>'销售费用分析表'!D16</f>
        <v>57891.64000000001</v>
      </c>
      <c r="D6" s="63">
        <f t="shared" si="0"/>
        <v>48036.62000000001</v>
      </c>
      <c r="E6" s="63">
        <f t="shared" si="1"/>
        <v>4.874330036874609</v>
      </c>
    </row>
    <row r="7" spans="1:5" ht="14.25">
      <c r="A7" s="49" t="s">
        <v>53</v>
      </c>
      <c r="B7" s="49">
        <f>B6*0.2</f>
        <v>1971.0040000000001</v>
      </c>
      <c r="C7" s="49">
        <f>'销售费用分析表'!E16</f>
        <v>11578.328</v>
      </c>
      <c r="D7" s="63">
        <f t="shared" si="0"/>
        <v>9607.323999999999</v>
      </c>
      <c r="E7" s="63">
        <f t="shared" si="1"/>
        <v>4.874330036874607</v>
      </c>
    </row>
    <row r="8" spans="1:5" ht="14.25">
      <c r="A8" s="49" t="s">
        <v>28</v>
      </c>
      <c r="B8" s="63">
        <f>IF($B$4=0,0,B5/$B$4)</f>
        <v>0.07613363158146638</v>
      </c>
      <c r="C8" s="63">
        <f>IF($C$4=0,0,C5/$C$4)</f>
        <v>0.07436361369179365</v>
      </c>
      <c r="D8" s="63">
        <f t="shared" si="0"/>
        <v>-0.001770017889672737</v>
      </c>
      <c r="E8" s="63">
        <f t="shared" si="1"/>
        <v>-0.02324883041706396</v>
      </c>
    </row>
    <row r="9" spans="1:5" ht="14.25">
      <c r="A9" s="49" t="s">
        <v>54</v>
      </c>
      <c r="B9" s="63">
        <f>IF($B$4=0,0,B6/$B$4)</f>
        <v>0.018155120052168742</v>
      </c>
      <c r="C9" s="63">
        <f>IF($C$4=0,0,C6/$C$4)</f>
        <v>0.11400514629346666</v>
      </c>
      <c r="D9" s="63">
        <f t="shared" si="0"/>
        <v>0.09585002624129792</v>
      </c>
      <c r="E9" s="63">
        <f t="shared" si="1"/>
        <v>5.2795038515786645</v>
      </c>
    </row>
    <row r="10" spans="1:5" ht="14.25">
      <c r="A10" s="49" t="s">
        <v>55</v>
      </c>
      <c r="B10" s="63">
        <f>IF($B$4=0,0,B7/$B$4)</f>
        <v>0.003631024010433748</v>
      </c>
      <c r="C10" s="63">
        <f>IF($C$4=0,0,C7/$C$4)</f>
        <v>0.022801029258693328</v>
      </c>
      <c r="D10" s="63">
        <f t="shared" si="0"/>
        <v>0.01917000524825958</v>
      </c>
      <c r="E10" s="63">
        <f t="shared" si="1"/>
        <v>5.279503851578664</v>
      </c>
    </row>
    <row r="11" ht="10.5" customHeight="1"/>
    <row r="12" ht="14.25">
      <c r="A12" s="64" t="s">
        <v>64</v>
      </c>
    </row>
    <row r="24" ht="14.25">
      <c r="A24" t="s">
        <v>65</v>
      </c>
    </row>
    <row r="36" ht="14.25">
      <c r="A36" t="s">
        <v>66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2006-09-26T01:04:30Z</dcterms:created>
  <dcterms:modified xsi:type="dcterms:W3CDTF">2006-09-27T02:42:52Z</dcterms:modified>
  <cp:category/>
  <cp:version/>
  <cp:contentType/>
  <cp:contentStatus/>
</cp:coreProperties>
</file>