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4820" windowHeight="66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<sst xmlns="http://schemas.openxmlformats.org/spreadsheetml/2006/main" count="53" uniqueCount="48">
  <si>
    <t>磨粉机</t>
  </si>
  <si>
    <t>汤圆机</t>
  </si>
  <si>
    <t>绞肉机</t>
  </si>
  <si>
    <t>榨汁机</t>
  </si>
  <si>
    <t>销售总额</t>
  </si>
  <si>
    <t>提成</t>
  </si>
  <si>
    <t>底薪</t>
  </si>
  <si>
    <t>梁芸</t>
  </si>
  <si>
    <t>章馨兰</t>
  </si>
  <si>
    <t>杨霄</t>
  </si>
  <si>
    <t>张志平</t>
  </si>
  <si>
    <t>孔有成</t>
  </si>
  <si>
    <t>谢玉莲</t>
  </si>
  <si>
    <t>陈秋凤</t>
  </si>
  <si>
    <t>焦龙</t>
  </si>
  <si>
    <t>杜鹃</t>
  </si>
  <si>
    <t>萧秋雨</t>
  </si>
  <si>
    <t>蒋成运</t>
  </si>
  <si>
    <t>汪平贵</t>
  </si>
  <si>
    <t>黄莉</t>
  </si>
  <si>
    <t>总工资</t>
  </si>
  <si>
    <t>所得税</t>
  </si>
  <si>
    <t>税后工资</t>
  </si>
  <si>
    <t>销售员</t>
  </si>
  <si>
    <t>嘉 宜 食 品 机 械 有 限 公 司 销 售 部 销 量 统 计 表</t>
  </si>
  <si>
    <t>单价</t>
  </si>
  <si>
    <t>税 率 等 级 速 查 表</t>
  </si>
  <si>
    <t>等级</t>
  </si>
  <si>
    <t>工资下限</t>
  </si>
  <si>
    <t>工资上限</t>
  </si>
  <si>
    <t>税率</t>
  </si>
  <si>
    <t>速算扣除数</t>
  </si>
  <si>
    <t>本月余</t>
  </si>
  <si>
    <t>单价</t>
  </si>
  <si>
    <t>销售员</t>
  </si>
  <si>
    <t>蒋成运</t>
  </si>
  <si>
    <t>汪平贵</t>
  </si>
  <si>
    <t>萧秋雨</t>
  </si>
  <si>
    <t>杜鹃</t>
  </si>
  <si>
    <t>焦龙</t>
  </si>
  <si>
    <t>陈秋凤</t>
  </si>
  <si>
    <t>黄莉</t>
  </si>
  <si>
    <t>梁芸</t>
  </si>
  <si>
    <t>章馨兰</t>
  </si>
  <si>
    <t>杨霄</t>
  </si>
  <si>
    <t>张志平</t>
  </si>
  <si>
    <t>孔有成</t>
  </si>
  <si>
    <t>谢玉莲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</si>
</sst>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1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方正中等线简体"/>
      <family val="0"/>
    </font>
    <font>
      <b/>
      <sz val="11"/>
      <color indexed="9"/>
      <name val="宋体"/>
      <family val="0"/>
    </font>
    <font>
      <b/>
      <sz val="11"/>
      <name val="宋体"/>
      <family val="0"/>
    </font>
    <font>
      <sz val="16"/>
      <name val="华文中宋"/>
      <family val="0"/>
    </font>
    <font>
      <b/>
      <sz val="12"/>
      <color indexed="9"/>
      <name val="宋体"/>
      <family val="0"/>
    </font>
    <font>
      <b/>
      <sz val="15.25"/>
      <name val="华文中宋"/>
      <family val="0"/>
    </font>
    <font>
      <sz val="12"/>
      <name val="黑体"/>
      <family val="0"/>
    </font>
    <font>
      <sz val="9.5"/>
      <name val="宋体"/>
      <family val="0"/>
    </font>
    <font>
      <sz val="9.5"/>
      <name val="幼圆"/>
      <family val="3"/>
    </font>
    <font>
      <sz val="10"/>
      <name val="宋体"/>
      <family val="0"/>
    </font>
    <font>
      <sz val="17.5"/>
      <name val="宋体"/>
      <family val="0"/>
    </font>
    <font>
      <sz val="19.75"/>
      <name val="宋体"/>
      <family val="0"/>
    </font>
    <font>
      <b/>
      <sz val="16"/>
      <color indexed="61"/>
      <name val="华文中宋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4" fillId="3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" fontId="4" fillId="3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" fontId="7" fillId="3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1" fontId="7" fillId="3" borderId="1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9" fontId="0" fillId="0" borderId="2" xfId="0" applyNumberFormat="1" applyBorder="1" applyAlignment="1">
      <alignment vertical="center"/>
    </xf>
    <xf numFmtId="9" fontId="0" fillId="0" borderId="9" xfId="0" applyNumberFormat="1" applyBorder="1" applyAlignment="1">
      <alignment vertical="center"/>
    </xf>
    <xf numFmtId="1" fontId="7" fillId="3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1" fontId="7" fillId="5" borderId="11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1" fontId="7" fillId="5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" fontId="4" fillId="3" borderId="1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4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员 工 销 售 业 绩 图</a:t>
            </a:r>
          </a:p>
        </c:rich>
      </c:tx>
      <c:layout>
        <c:manualLayout>
          <c:xMode val="factor"/>
          <c:yMode val="factor"/>
          <c:x val="0.002"/>
          <c:y val="-0.021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4375"/>
          <c:w val="1"/>
          <c:h val="0.85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销售总额</c:v>
                </c:pt>
              </c:strCache>
            </c:strRef>
          </c:tx>
          <c:spPr>
            <a:pattFill prst="openDmnd">
              <a:fgClr>
                <a:srgbClr val="FFFF99"/>
              </a:fgClr>
              <a:bgClr>
                <a:srgbClr val="FF6600"/>
              </a:bgClr>
            </a:patt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cat>
            <c:strRef>
              <c:f>Sheet1!$A$3:$A$15</c:f>
              <c:strCache/>
            </c:strRef>
          </c:cat>
          <c:val>
            <c:numRef>
              <c:f>Sheet1!$F$3:$F$15</c:f>
              <c:numCache/>
            </c:numRef>
          </c:val>
          <c:shape val="box"/>
        </c:ser>
        <c:shape val="box"/>
        <c:axId val="61925670"/>
        <c:axId val="20460119"/>
      </c:bar3DChart>
      <c:catAx>
        <c:axId val="6192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姓名</a:t>
                </a:r>
              </a:p>
            </c:rich>
          </c:tx>
          <c:layout>
            <c:manualLayout>
              <c:xMode val="factor"/>
              <c:yMode val="factor"/>
              <c:x val="-0.504"/>
              <c:y val="-0.1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8100">
            <a:solidFill>
              <a:srgbClr val="339966"/>
            </a:solidFill>
          </a:ln>
        </c:spPr>
        <c:txPr>
          <a:bodyPr vert="horz" rot="-3600000"/>
          <a:lstStyle/>
          <a:p>
            <a:pPr>
              <a:defRPr lang="en-US" cap="none" sz="950" b="0" i="0" u="none" baseline="0"/>
            </a:pPr>
          </a:p>
        </c:txPr>
        <c:crossAx val="20460119"/>
        <c:crosses val="autoZero"/>
        <c:auto val="1"/>
        <c:lblOffset val="100"/>
        <c:noMultiLvlLbl val="0"/>
      </c:catAx>
      <c:valAx>
        <c:axId val="204601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销售额</a:t>
                </a:r>
              </a:p>
            </c:rich>
          </c:tx>
          <c:layout>
            <c:manualLayout>
              <c:xMode val="factor"/>
              <c:yMode val="factor"/>
              <c:x val="0.006"/>
              <c:y val="-0.34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宋体"/>
                <a:ea typeface="宋体"/>
                <a:cs typeface="宋体"/>
              </a:defRPr>
            </a:pPr>
          </a:p>
        </c:txPr>
        <c:crossAx val="619256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9CC00"/>
        </a:solidFill>
      </c:spPr>
      <c:thickness val="0"/>
    </c:floor>
    <c:sideWall>
      <c:spPr>
        <a:blipFill>
          <a:blip r:embed="rId1"/>
          <a:srcRect/>
          <a:stretch>
            <a:fillRect/>
          </a:stretch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blipFill>
          <a:blip r:embed="rId2"/>
          <a:srcRect/>
          <a:stretch>
            <a:fillRect/>
          </a:stretch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66"/>
                </a:solidFill>
              </a:rPr>
              <a:t>产 品 销 量 比 例 图</a:t>
            </a:r>
          </a:p>
        </c:rich>
      </c:tx>
      <c:layout>
        <c:manualLayout>
          <c:xMode val="factor"/>
          <c:yMode val="factor"/>
          <c:x val="-0.01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25"/>
          <c:y val="0.18425"/>
          <c:w val="0.53125"/>
          <c:h val="0.761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993366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993366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Sheet2!$B$1:$N$1</c:f>
              <c:strCache/>
            </c:strRef>
          </c:cat>
          <c:val>
            <c:numRef>
              <c:f>Sheet2!$B$8:$N$8</c:f>
              <c:numCache/>
            </c:numRef>
          </c:val>
        </c:ser>
      </c:pieChart>
      <c:spPr>
        <a:blipFill>
          <a:blip r:embed="rId1"/>
          <a:srcRect/>
          <a:tile sx="100000" sy="100000" flip="none" algn="tl"/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>
        <c:manualLayout>
          <c:xMode val="edge"/>
          <c:yMode val="edge"/>
          <c:x val="0.81925"/>
          <c:y val="0.18775"/>
          <c:w val="0.14675"/>
          <c:h val="0.74775"/>
        </c:manualLayout>
      </c:layout>
      <c:overlay val="0"/>
      <c:spPr>
        <a:blipFill>
          <a:blip r:embed="rId2"/>
          <a:srcRect/>
          <a:tile sx="100000" sy="100000" flip="none" algn="tl"/>
        </a:blipFill>
        <a:ln w="25400">
          <a:pattFill prst="pct75">
            <a:fgClr>
              <a:srgbClr val="000000"/>
            </a:fgClr>
            <a:bgClr>
              <a:srgbClr val="FFFFFF"/>
            </a:bgClr>
          </a:patt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8100">
      <a:pattFill prst="pct7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142875</xdr:rowOff>
    </xdr:from>
    <xdr:to>
      <xdr:col>9</xdr:col>
      <xdr:colOff>190500</xdr:colOff>
      <xdr:row>38</xdr:row>
      <xdr:rowOff>0</xdr:rowOff>
    </xdr:to>
    <xdr:graphicFrame>
      <xdr:nvGraphicFramePr>
        <xdr:cNvPr id="1" name="Chart 3"/>
        <xdr:cNvGraphicFramePr/>
      </xdr:nvGraphicFramePr>
      <xdr:xfrm>
        <a:off x="57150" y="3819525"/>
        <a:ext cx="54006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152400</xdr:rowOff>
    </xdr:from>
    <xdr:to>
      <xdr:col>10</xdr:col>
      <xdr:colOff>238125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828675" y="2047875"/>
        <a:ext cx="4562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24555;&#26131;&#36890;\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B1" t="str">
            <v>蒋成运</v>
          </cell>
          <cell r="C1" t="str">
            <v>汪平贵</v>
          </cell>
          <cell r="D1" t="str">
            <v>萧秋雨</v>
          </cell>
          <cell r="E1" t="str">
            <v>杜鹃</v>
          </cell>
          <cell r="F1" t="str">
            <v>焦龙</v>
          </cell>
          <cell r="G1" t="str">
            <v>陈秋凤</v>
          </cell>
          <cell r="H1" t="str">
            <v>黄莉</v>
          </cell>
          <cell r="I1" t="str">
            <v>梁芸</v>
          </cell>
          <cell r="J1" t="str">
            <v>章馨兰</v>
          </cell>
          <cell r="K1" t="str">
            <v>杨霄</v>
          </cell>
          <cell r="L1" t="str">
            <v>张志平</v>
          </cell>
          <cell r="M1" t="str">
            <v>孔有成</v>
          </cell>
          <cell r="N1" t="str">
            <v>谢玉莲</v>
          </cell>
        </row>
        <row r="8">
          <cell r="B8">
            <v>3</v>
          </cell>
          <cell r="C8">
            <v>2</v>
          </cell>
          <cell r="D8">
            <v>8</v>
          </cell>
          <cell r="E8">
            <v>1</v>
          </cell>
          <cell r="F8">
            <v>5</v>
          </cell>
          <cell r="G8">
            <v>7</v>
          </cell>
          <cell r="H8">
            <v>10</v>
          </cell>
          <cell r="I8">
            <v>4</v>
          </cell>
          <cell r="J8">
            <v>6</v>
          </cell>
          <cell r="K8">
            <v>2</v>
          </cell>
          <cell r="L8">
            <v>10</v>
          </cell>
          <cell r="M8">
            <v>5</v>
          </cell>
          <cell r="N8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6.875" style="0" customWidth="1"/>
    <col min="2" max="2" width="7.375" style="0" customWidth="1"/>
    <col min="3" max="4" width="7.25390625" style="0" customWidth="1"/>
    <col min="5" max="5" width="6.875" style="0" customWidth="1"/>
    <col min="6" max="6" width="9.375" style="0" customWidth="1"/>
    <col min="7" max="7" width="9.875" style="0" customWidth="1"/>
    <col min="8" max="8" width="6.00390625" style="0" customWidth="1"/>
    <col min="9" max="9" width="8.25390625" style="0" customWidth="1"/>
    <col min="10" max="10" width="8.75390625" style="0" customWidth="1"/>
    <col min="11" max="11" width="10.375" style="0" customWidth="1"/>
    <col min="12" max="12" width="1.75390625" style="0" customWidth="1"/>
    <col min="13" max="13" width="4.625" style="0" customWidth="1"/>
    <col min="14" max="16" width="3.75390625" style="0" customWidth="1"/>
    <col min="17" max="17" width="9.125" style="0" customWidth="1"/>
  </cols>
  <sheetData>
    <row r="1" spans="1:11" ht="20.25" customHeight="1" thickBo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7" ht="16.5" customHeight="1" thickBot="1">
      <c r="A2" s="4" t="s">
        <v>23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20</v>
      </c>
      <c r="J2" s="4" t="s">
        <v>21</v>
      </c>
      <c r="K2" s="13" t="s">
        <v>22</v>
      </c>
      <c r="M2" s="36">
        <v>100</v>
      </c>
      <c r="N2" s="37">
        <v>50</v>
      </c>
      <c r="O2" s="37">
        <v>20</v>
      </c>
      <c r="P2" s="37">
        <v>10</v>
      </c>
      <c r="Q2" s="38" t="s">
        <v>32</v>
      </c>
    </row>
    <row r="3" spans="1:17" s="3" customFormat="1" ht="16.5" customHeight="1">
      <c r="A3" s="1" t="s">
        <v>17</v>
      </c>
      <c r="B3" s="6">
        <v>3</v>
      </c>
      <c r="C3" s="6">
        <v>6</v>
      </c>
      <c r="D3" s="6">
        <v>4</v>
      </c>
      <c r="E3" s="6">
        <v>16</v>
      </c>
      <c r="F3" s="6">
        <f>SUMPRODUCT(B3:E3,$B$17:$E$17)</f>
        <v>40552</v>
      </c>
      <c r="G3" s="19">
        <f>IF(F3&lt;40000,5%*F3,7.5%*(F3-40000)+5%*F3)</f>
        <v>2069</v>
      </c>
      <c r="H3" s="7">
        <v>800</v>
      </c>
      <c r="I3" s="19">
        <f>SUM(G3:H3)</f>
        <v>2869</v>
      </c>
      <c r="J3" s="8">
        <f>(I3-1500)*HLOOKUP(I3,Sheet3!$B$3:$J$6,3,TRUE)-HLOOKUP(I3,Sheet3!$B$3:$J$6,4,TRUE)</f>
        <v>111.9</v>
      </c>
      <c r="K3" s="14">
        <f>I3-J3</f>
        <v>2757.1</v>
      </c>
      <c r="M3" s="39">
        <f>INT(K3/$M$2)</f>
        <v>27</v>
      </c>
      <c r="N3" s="40">
        <f aca="true" t="shared" si="0" ref="N3:O15">INT(MOD($K3,M$2)/N$2)</f>
        <v>1</v>
      </c>
      <c r="O3" s="40">
        <f t="shared" si="0"/>
        <v>0</v>
      </c>
      <c r="P3" s="40">
        <f>INT(MOD(MOD($K3,N$2),O$2)/P$2)</f>
        <v>0</v>
      </c>
      <c r="Q3" s="41">
        <f>MOD(K3,$P$2)</f>
        <v>7.099999999999909</v>
      </c>
    </row>
    <row r="4" spans="1:17" s="3" customFormat="1" ht="16.5" customHeight="1">
      <c r="A4" s="1" t="s">
        <v>18</v>
      </c>
      <c r="B4" s="9">
        <v>2</v>
      </c>
      <c r="C4" s="9">
        <v>3</v>
      </c>
      <c r="D4" s="9">
        <v>6</v>
      </c>
      <c r="E4" s="9">
        <v>7</v>
      </c>
      <c r="F4" s="9">
        <f aca="true" t="shared" si="1" ref="F4:F15">SUMPRODUCT(B4:E4,$B$17:$E$17)</f>
        <v>23134</v>
      </c>
      <c r="G4" s="20">
        <f aca="true" t="shared" si="2" ref="G4:G15">IF(F4&lt;40000,5%*F4,7.5%*(F4-40000)+5%*F4)</f>
        <v>1156.7</v>
      </c>
      <c r="H4" s="2">
        <v>600</v>
      </c>
      <c r="I4" s="20">
        <f aca="true" t="shared" si="3" ref="I4:I15">SUM(G4:H4)</f>
        <v>1756.7</v>
      </c>
      <c r="J4" s="10">
        <f>(I4-1500)*HLOOKUP(I4,Sheet3!$B$3:$J$6,3,TRUE)-HLOOKUP(I4,Sheet3!$B$3:$J$6,4,TRUE)</f>
        <v>12.835000000000003</v>
      </c>
      <c r="K4" s="15">
        <f aca="true" t="shared" si="4" ref="K4:K15">I4-J4</f>
        <v>1743.865</v>
      </c>
      <c r="M4" s="39">
        <f aca="true" t="shared" si="5" ref="M4:M15">INT(K4/$M$2)</f>
        <v>17</v>
      </c>
      <c r="N4" s="40">
        <f t="shared" si="0"/>
        <v>0</v>
      </c>
      <c r="O4" s="40">
        <f t="shared" si="0"/>
        <v>2</v>
      </c>
      <c r="P4" s="40">
        <f aca="true" t="shared" si="6" ref="P4:P15">INT(MOD(MOD($K4,N$2),O$2)/P$2)</f>
        <v>0</v>
      </c>
      <c r="Q4" s="41">
        <f aca="true" t="shared" si="7" ref="Q4:Q15">MOD(K4,$P$2)</f>
        <v>3.865000000000009</v>
      </c>
    </row>
    <row r="5" spans="1:17" s="3" customFormat="1" ht="16.5" customHeight="1">
      <c r="A5" s="1" t="s">
        <v>16</v>
      </c>
      <c r="B5" s="9">
        <v>8</v>
      </c>
      <c r="C5" s="9">
        <v>5</v>
      </c>
      <c r="D5" s="9">
        <v>12</v>
      </c>
      <c r="E5" s="9">
        <v>3</v>
      </c>
      <c r="F5" s="9">
        <f t="shared" si="1"/>
        <v>44872</v>
      </c>
      <c r="G5" s="20">
        <f t="shared" si="2"/>
        <v>2609</v>
      </c>
      <c r="H5" s="2">
        <v>500</v>
      </c>
      <c r="I5" s="20">
        <f t="shared" si="3"/>
        <v>3109</v>
      </c>
      <c r="J5" s="10">
        <f>(I5-1500)*HLOOKUP(I5,Sheet3!$B$3:$J$6,3,TRUE)-HLOOKUP(I5,Sheet3!$B$3:$J$6,4,TRUE)</f>
        <v>135.9</v>
      </c>
      <c r="K5" s="15">
        <f t="shared" si="4"/>
        <v>2973.1</v>
      </c>
      <c r="M5" s="39">
        <f t="shared" si="5"/>
        <v>29</v>
      </c>
      <c r="N5" s="40">
        <f t="shared" si="0"/>
        <v>1</v>
      </c>
      <c r="O5" s="40">
        <f t="shared" si="0"/>
        <v>1</v>
      </c>
      <c r="P5" s="40">
        <f t="shared" si="6"/>
        <v>0</v>
      </c>
      <c r="Q5" s="41">
        <f t="shared" si="7"/>
        <v>3.099999999999909</v>
      </c>
    </row>
    <row r="6" spans="1:17" s="3" customFormat="1" ht="16.5" customHeight="1">
      <c r="A6" s="1" t="s">
        <v>15</v>
      </c>
      <c r="B6" s="9">
        <v>1</v>
      </c>
      <c r="C6" s="9">
        <v>4</v>
      </c>
      <c r="D6" s="9">
        <v>10</v>
      </c>
      <c r="E6" s="9">
        <v>11</v>
      </c>
      <c r="F6" s="9">
        <f t="shared" si="1"/>
        <v>29950</v>
      </c>
      <c r="G6" s="20">
        <f t="shared" si="2"/>
        <v>1497.5</v>
      </c>
      <c r="H6" s="2">
        <v>700</v>
      </c>
      <c r="I6" s="20">
        <f t="shared" si="3"/>
        <v>2197.5</v>
      </c>
      <c r="J6" s="10">
        <f>(I6-1500)*HLOOKUP(I6,Sheet3!$B$3:$J$6,3,TRUE)-HLOOKUP(I6,Sheet3!$B$3:$J$6,4,TRUE)</f>
        <v>44.75</v>
      </c>
      <c r="K6" s="15">
        <f t="shared" si="4"/>
        <v>2152.75</v>
      </c>
      <c r="M6" s="39">
        <f t="shared" si="5"/>
        <v>21</v>
      </c>
      <c r="N6" s="40">
        <f t="shared" si="0"/>
        <v>1</v>
      </c>
      <c r="O6" s="40">
        <f t="shared" si="0"/>
        <v>0</v>
      </c>
      <c r="P6" s="40">
        <f t="shared" si="6"/>
        <v>0</v>
      </c>
      <c r="Q6" s="41">
        <f t="shared" si="7"/>
        <v>2.75</v>
      </c>
    </row>
    <row r="7" spans="1:17" s="3" customFormat="1" ht="16.5" customHeight="1">
      <c r="A7" s="1" t="s">
        <v>14</v>
      </c>
      <c r="B7" s="9">
        <v>5</v>
      </c>
      <c r="C7" s="9">
        <v>2</v>
      </c>
      <c r="D7" s="9">
        <v>5</v>
      </c>
      <c r="E7" s="9">
        <v>16</v>
      </c>
      <c r="F7" s="9">
        <f t="shared" si="1"/>
        <v>22739</v>
      </c>
      <c r="G7" s="20">
        <f t="shared" si="2"/>
        <v>1136.95</v>
      </c>
      <c r="H7" s="2">
        <v>500</v>
      </c>
      <c r="I7" s="20">
        <f t="shared" si="3"/>
        <v>1636.95</v>
      </c>
      <c r="J7" s="10">
        <f>(I7-1500)*HLOOKUP(I7,Sheet3!$B$3:$J$6,3,TRUE)-HLOOKUP(I7,Sheet3!$B$3:$J$6,4,TRUE)</f>
        <v>6.847500000000003</v>
      </c>
      <c r="K7" s="15">
        <f t="shared" si="4"/>
        <v>1630.1025</v>
      </c>
      <c r="M7" s="39">
        <f t="shared" si="5"/>
        <v>16</v>
      </c>
      <c r="N7" s="40">
        <f t="shared" si="0"/>
        <v>0</v>
      </c>
      <c r="O7" s="40">
        <f t="shared" si="0"/>
        <v>1</v>
      </c>
      <c r="P7" s="40">
        <f t="shared" si="6"/>
        <v>1</v>
      </c>
      <c r="Q7" s="41">
        <f t="shared" si="7"/>
        <v>0.10249999999996362</v>
      </c>
    </row>
    <row r="8" spans="1:17" s="3" customFormat="1" ht="16.5" customHeight="1">
      <c r="A8" s="1" t="s">
        <v>13</v>
      </c>
      <c r="B8" s="9">
        <v>7</v>
      </c>
      <c r="C8" s="9">
        <v>1</v>
      </c>
      <c r="D8" s="9">
        <v>8</v>
      </c>
      <c r="E8" s="9">
        <v>13</v>
      </c>
      <c r="F8" s="9">
        <f t="shared" si="1"/>
        <v>21504</v>
      </c>
      <c r="G8" s="20">
        <f t="shared" si="2"/>
        <v>1075.2</v>
      </c>
      <c r="H8" s="2">
        <v>500</v>
      </c>
      <c r="I8" s="20">
        <f t="shared" si="3"/>
        <v>1575.2</v>
      </c>
      <c r="J8" s="10">
        <f>(I8-1500)*HLOOKUP(I8,Sheet3!$B$3:$J$6,3,TRUE)-HLOOKUP(I8,Sheet3!$B$3:$J$6,4,TRUE)</f>
        <v>3.7600000000000025</v>
      </c>
      <c r="K8" s="15">
        <f t="shared" si="4"/>
        <v>1571.44</v>
      </c>
      <c r="M8" s="39">
        <f t="shared" si="5"/>
        <v>15</v>
      </c>
      <c r="N8" s="40">
        <f t="shared" si="0"/>
        <v>1</v>
      </c>
      <c r="O8" s="40">
        <f t="shared" si="0"/>
        <v>1</v>
      </c>
      <c r="P8" s="40">
        <f t="shared" si="6"/>
        <v>0</v>
      </c>
      <c r="Q8" s="41">
        <f t="shared" si="7"/>
        <v>1.4400000000000546</v>
      </c>
    </row>
    <row r="9" spans="1:17" s="3" customFormat="1" ht="16.5" customHeight="1">
      <c r="A9" s="1" t="s">
        <v>19</v>
      </c>
      <c r="B9" s="9">
        <v>10</v>
      </c>
      <c r="C9" s="9">
        <v>3</v>
      </c>
      <c r="D9" s="9">
        <v>7</v>
      </c>
      <c r="E9" s="9">
        <v>9</v>
      </c>
      <c r="F9" s="9">
        <f t="shared" si="1"/>
        <v>35049</v>
      </c>
      <c r="G9" s="20">
        <f t="shared" si="2"/>
        <v>1752.45</v>
      </c>
      <c r="H9" s="2">
        <v>800</v>
      </c>
      <c r="I9" s="20">
        <f t="shared" si="3"/>
        <v>2552.45</v>
      </c>
      <c r="J9" s="10">
        <f>(I9-1500)*HLOOKUP(I9,Sheet3!$B$3:$J$6,3,TRUE)-HLOOKUP(I9,Sheet3!$B$3:$J$6,4,TRUE)</f>
        <v>80.24499999999999</v>
      </c>
      <c r="K9" s="15">
        <f t="shared" si="4"/>
        <v>2472.205</v>
      </c>
      <c r="M9" s="39">
        <f t="shared" si="5"/>
        <v>24</v>
      </c>
      <c r="N9" s="40">
        <f t="shared" si="0"/>
        <v>1</v>
      </c>
      <c r="O9" s="40">
        <f t="shared" si="0"/>
        <v>1</v>
      </c>
      <c r="P9" s="40">
        <f t="shared" si="6"/>
        <v>0</v>
      </c>
      <c r="Q9" s="41">
        <f t="shared" si="7"/>
        <v>2.2049999999999272</v>
      </c>
    </row>
    <row r="10" spans="1:17" s="3" customFormat="1" ht="16.5" customHeight="1">
      <c r="A10" s="1" t="s">
        <v>7</v>
      </c>
      <c r="B10" s="9">
        <v>4</v>
      </c>
      <c r="C10" s="9">
        <v>2</v>
      </c>
      <c r="D10" s="9">
        <v>18</v>
      </c>
      <c r="E10" s="9">
        <v>13</v>
      </c>
      <c r="F10" s="9">
        <f t="shared" si="1"/>
        <v>28442</v>
      </c>
      <c r="G10" s="20">
        <f t="shared" si="2"/>
        <v>1422.1000000000001</v>
      </c>
      <c r="H10" s="9">
        <v>600</v>
      </c>
      <c r="I10" s="20">
        <f t="shared" si="3"/>
        <v>2022.1000000000001</v>
      </c>
      <c r="J10" s="10">
        <f>(I10-1500)*HLOOKUP(I10,Sheet3!$B$3:$J$6,3,TRUE)-HLOOKUP(I10,Sheet3!$B$3:$J$6,4,TRUE)</f>
        <v>27.210000000000015</v>
      </c>
      <c r="K10" s="15">
        <f t="shared" si="4"/>
        <v>1994.89</v>
      </c>
      <c r="M10" s="39">
        <f t="shared" si="5"/>
        <v>19</v>
      </c>
      <c r="N10" s="40">
        <f t="shared" si="0"/>
        <v>1</v>
      </c>
      <c r="O10" s="40">
        <f t="shared" si="0"/>
        <v>2</v>
      </c>
      <c r="P10" s="40">
        <f t="shared" si="6"/>
        <v>0</v>
      </c>
      <c r="Q10" s="41">
        <f t="shared" si="7"/>
        <v>4.8900000000001</v>
      </c>
    </row>
    <row r="11" spans="1:17" s="3" customFormat="1" ht="16.5" customHeight="1">
      <c r="A11" s="1" t="s">
        <v>8</v>
      </c>
      <c r="B11" s="9">
        <v>6</v>
      </c>
      <c r="C11" s="9">
        <v>1</v>
      </c>
      <c r="D11" s="9">
        <v>15</v>
      </c>
      <c r="E11" s="9">
        <v>22</v>
      </c>
      <c r="F11" s="9">
        <f t="shared" si="1"/>
        <v>25509</v>
      </c>
      <c r="G11" s="20">
        <f t="shared" si="2"/>
        <v>1275.45</v>
      </c>
      <c r="H11" s="9">
        <v>700</v>
      </c>
      <c r="I11" s="20">
        <f t="shared" si="3"/>
        <v>1975.45</v>
      </c>
      <c r="J11" s="10">
        <f>(I11-1500)*HLOOKUP(I11,Sheet3!$B$3:$J$6,3,TRUE)-HLOOKUP(I11,Sheet3!$B$3:$J$6,4,TRUE)</f>
        <v>23.772500000000004</v>
      </c>
      <c r="K11" s="15">
        <f t="shared" si="4"/>
        <v>1951.6775</v>
      </c>
      <c r="M11" s="39">
        <f t="shared" si="5"/>
        <v>19</v>
      </c>
      <c r="N11" s="40">
        <f t="shared" si="0"/>
        <v>1</v>
      </c>
      <c r="O11" s="40">
        <f t="shared" si="0"/>
        <v>0</v>
      </c>
      <c r="P11" s="40">
        <f t="shared" si="6"/>
        <v>0</v>
      </c>
      <c r="Q11" s="41">
        <f t="shared" si="7"/>
        <v>1.677500000000009</v>
      </c>
    </row>
    <row r="12" spans="1:17" s="3" customFormat="1" ht="16.5" customHeight="1">
      <c r="A12" s="1" t="s">
        <v>9</v>
      </c>
      <c r="B12" s="9">
        <v>2</v>
      </c>
      <c r="C12" s="9">
        <v>9</v>
      </c>
      <c r="D12" s="9">
        <v>8</v>
      </c>
      <c r="E12" s="9">
        <v>16</v>
      </c>
      <c r="F12" s="9">
        <f t="shared" si="1"/>
        <v>57352</v>
      </c>
      <c r="G12" s="20">
        <f t="shared" si="2"/>
        <v>4169</v>
      </c>
      <c r="H12" s="9">
        <v>900</v>
      </c>
      <c r="I12" s="20">
        <f t="shared" si="3"/>
        <v>5069</v>
      </c>
      <c r="J12" s="10">
        <f>(I12-1500)*HLOOKUP(I12,Sheet3!$B$3:$J$6,3,TRUE)-HLOOKUP(I12,Sheet3!$B$3:$J$6,4,TRUE)</f>
        <v>410.35</v>
      </c>
      <c r="K12" s="15">
        <f t="shared" si="4"/>
        <v>4658.65</v>
      </c>
      <c r="M12" s="39">
        <f t="shared" si="5"/>
        <v>46</v>
      </c>
      <c r="N12" s="40">
        <f t="shared" si="0"/>
        <v>1</v>
      </c>
      <c r="O12" s="40">
        <f t="shared" si="0"/>
        <v>0</v>
      </c>
      <c r="P12" s="40">
        <f t="shared" si="6"/>
        <v>0</v>
      </c>
      <c r="Q12" s="41">
        <f t="shared" si="7"/>
        <v>8.649999999999636</v>
      </c>
    </row>
    <row r="13" spans="1:17" s="3" customFormat="1" ht="16.5" customHeight="1">
      <c r="A13" s="1" t="s">
        <v>10</v>
      </c>
      <c r="B13" s="9">
        <v>10</v>
      </c>
      <c r="C13" s="9">
        <v>0</v>
      </c>
      <c r="D13" s="9">
        <v>11</v>
      </c>
      <c r="E13" s="9">
        <v>37</v>
      </c>
      <c r="F13" s="9">
        <f t="shared" si="1"/>
        <v>25645</v>
      </c>
      <c r="G13" s="20">
        <f t="shared" si="2"/>
        <v>1282.25</v>
      </c>
      <c r="H13" s="9">
        <v>500</v>
      </c>
      <c r="I13" s="20">
        <f t="shared" si="3"/>
        <v>1782.25</v>
      </c>
      <c r="J13" s="10">
        <f>(I13-1500)*HLOOKUP(I13,Sheet3!$B$3:$J$6,3,TRUE)-HLOOKUP(I13,Sheet3!$B$3:$J$6,4,TRUE)</f>
        <v>14.1125</v>
      </c>
      <c r="K13" s="15">
        <f t="shared" si="4"/>
        <v>1768.1375</v>
      </c>
      <c r="M13" s="39">
        <f t="shared" si="5"/>
        <v>17</v>
      </c>
      <c r="N13" s="40">
        <f t="shared" si="0"/>
        <v>1</v>
      </c>
      <c r="O13" s="40">
        <f t="shared" si="0"/>
        <v>0</v>
      </c>
      <c r="P13" s="40">
        <f t="shared" si="6"/>
        <v>1</v>
      </c>
      <c r="Q13" s="41">
        <f t="shared" si="7"/>
        <v>8.137500000000045</v>
      </c>
    </row>
    <row r="14" spans="1:17" ht="16.5" customHeight="1">
      <c r="A14" s="1" t="s">
        <v>11</v>
      </c>
      <c r="B14" s="9">
        <v>5</v>
      </c>
      <c r="C14" s="9">
        <v>4</v>
      </c>
      <c r="D14" s="9">
        <v>21</v>
      </c>
      <c r="E14" s="9">
        <v>14</v>
      </c>
      <c r="F14" s="9">
        <f t="shared" si="1"/>
        <v>42283</v>
      </c>
      <c r="G14" s="20">
        <f t="shared" si="2"/>
        <v>2285.375</v>
      </c>
      <c r="H14" s="9">
        <v>800</v>
      </c>
      <c r="I14" s="20">
        <f t="shared" si="3"/>
        <v>3085.375</v>
      </c>
      <c r="J14" s="10">
        <f>(I14-1500)*HLOOKUP(I14,Sheet3!$B$3:$J$6,3,TRUE)-HLOOKUP(I14,Sheet3!$B$3:$J$6,4,TRUE)</f>
        <v>133.53750000000002</v>
      </c>
      <c r="K14" s="15">
        <f t="shared" si="4"/>
        <v>2951.8375</v>
      </c>
      <c r="M14" s="39">
        <f t="shared" si="5"/>
        <v>29</v>
      </c>
      <c r="N14" s="40">
        <f t="shared" si="0"/>
        <v>1</v>
      </c>
      <c r="O14" s="40">
        <f t="shared" si="0"/>
        <v>0</v>
      </c>
      <c r="P14" s="40">
        <f t="shared" si="6"/>
        <v>0</v>
      </c>
      <c r="Q14" s="41">
        <f t="shared" si="7"/>
        <v>1.837500000000091</v>
      </c>
    </row>
    <row r="15" spans="1:17" ht="16.5" customHeight="1" thickBot="1">
      <c r="A15" s="5" t="s">
        <v>12</v>
      </c>
      <c r="B15" s="11">
        <v>9</v>
      </c>
      <c r="C15" s="11">
        <v>3</v>
      </c>
      <c r="D15" s="11">
        <v>8</v>
      </c>
      <c r="E15" s="11">
        <v>9</v>
      </c>
      <c r="F15" s="11">
        <f t="shared" si="1"/>
        <v>34248</v>
      </c>
      <c r="G15" s="21">
        <f t="shared" si="2"/>
        <v>1712.4</v>
      </c>
      <c r="H15" s="11">
        <v>600</v>
      </c>
      <c r="I15" s="21">
        <f t="shared" si="3"/>
        <v>2312.4</v>
      </c>
      <c r="J15" s="12">
        <f>(I15-1500)*HLOOKUP(I15,Sheet3!$B$3:$J$6,3,TRUE)-HLOOKUP(I15,Sheet3!$B$3:$J$6,4,TRUE)</f>
        <v>56.24000000000001</v>
      </c>
      <c r="K15" s="16">
        <f t="shared" si="4"/>
        <v>2256.16</v>
      </c>
      <c r="M15" s="42">
        <f t="shared" si="5"/>
        <v>22</v>
      </c>
      <c r="N15" s="43">
        <f t="shared" si="0"/>
        <v>1</v>
      </c>
      <c r="O15" s="43">
        <f t="shared" si="0"/>
        <v>0</v>
      </c>
      <c r="P15" s="43">
        <f t="shared" si="6"/>
        <v>0</v>
      </c>
      <c r="Q15" s="44">
        <f t="shared" si="7"/>
        <v>6.1599999999998545</v>
      </c>
    </row>
    <row r="16" ht="10.5" customHeight="1"/>
    <row r="17" spans="1:16" ht="14.25">
      <c r="A17" s="17" t="s">
        <v>25</v>
      </c>
      <c r="B17" s="18">
        <v>1380</v>
      </c>
      <c r="C17" s="18">
        <v>5288</v>
      </c>
      <c r="D17" s="18">
        <v>579</v>
      </c>
      <c r="E17" s="18">
        <v>148</v>
      </c>
      <c r="M17">
        <f>SUM(M3:M15)</f>
        <v>301</v>
      </c>
      <c r="N17">
        <f>SUM(N3:N15)</f>
        <v>11</v>
      </c>
      <c r="O17">
        <f>SUM(O3:O15)</f>
        <v>8</v>
      </c>
      <c r="P17">
        <f>SUM(P3:P15)</f>
        <v>2</v>
      </c>
    </row>
    <row r="18" ht="13.5" customHeight="1"/>
    <row r="19" ht="15.75" customHeight="1">
      <c r="K19" s="35"/>
    </row>
  </sheetData>
  <mergeCells count="1">
    <mergeCell ref="A1:K1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B1">
      <selection activeCell="N22" sqref="N22"/>
    </sheetView>
  </sheetViews>
  <sheetFormatPr defaultColWidth="9.00390625" defaultRowHeight="14.25"/>
  <cols>
    <col min="1" max="1" width="9.125" style="0" customWidth="1"/>
    <col min="2" max="14" width="6.50390625" style="52" customWidth="1"/>
    <col min="15" max="15" width="1.75390625" style="0" customWidth="1"/>
    <col min="16" max="16" width="5.50390625" style="0" customWidth="1"/>
  </cols>
  <sheetData>
    <row r="1" spans="1:16" ht="19.5" customHeight="1">
      <c r="A1" s="45" t="s">
        <v>34</v>
      </c>
      <c r="B1" s="46" t="s">
        <v>35</v>
      </c>
      <c r="C1" s="46" t="s">
        <v>36</v>
      </c>
      <c r="D1" s="46" t="s">
        <v>37</v>
      </c>
      <c r="E1" s="46" t="s">
        <v>38</v>
      </c>
      <c r="F1" s="46" t="s">
        <v>39</v>
      </c>
      <c r="G1" s="46" t="s">
        <v>40</v>
      </c>
      <c r="H1" s="46" t="s">
        <v>41</v>
      </c>
      <c r="I1" s="46" t="s">
        <v>42</v>
      </c>
      <c r="J1" s="46" t="s">
        <v>43</v>
      </c>
      <c r="K1" s="46" t="s">
        <v>44</v>
      </c>
      <c r="L1" s="46" t="s">
        <v>45</v>
      </c>
      <c r="M1" s="46" t="s">
        <v>46</v>
      </c>
      <c r="N1" s="47" t="s">
        <v>47</v>
      </c>
      <c r="O1" s="3"/>
      <c r="P1" s="17" t="s">
        <v>33</v>
      </c>
    </row>
    <row r="2" spans="1:16" ht="18" customHeight="1">
      <c r="A2" s="48" t="s">
        <v>0</v>
      </c>
      <c r="B2" s="9">
        <v>3</v>
      </c>
      <c r="C2" s="9">
        <v>2</v>
      </c>
      <c r="D2" s="9">
        <v>8</v>
      </c>
      <c r="E2" s="9">
        <v>1</v>
      </c>
      <c r="F2" s="9">
        <v>5</v>
      </c>
      <c r="G2" s="9">
        <v>7</v>
      </c>
      <c r="H2" s="9">
        <v>10</v>
      </c>
      <c r="I2" s="9">
        <v>4</v>
      </c>
      <c r="J2" s="9">
        <v>6</v>
      </c>
      <c r="K2" s="9">
        <v>2</v>
      </c>
      <c r="L2" s="9">
        <v>10</v>
      </c>
      <c r="M2" s="9">
        <v>5</v>
      </c>
      <c r="N2" s="49">
        <v>9</v>
      </c>
      <c r="O2" s="3"/>
      <c r="P2" s="53">
        <v>1380</v>
      </c>
    </row>
    <row r="3" spans="1:16" ht="18" customHeight="1">
      <c r="A3" s="48" t="s">
        <v>1</v>
      </c>
      <c r="B3" s="9">
        <v>6</v>
      </c>
      <c r="C3" s="9">
        <v>3</v>
      </c>
      <c r="D3" s="9">
        <v>5</v>
      </c>
      <c r="E3" s="9">
        <v>4</v>
      </c>
      <c r="F3" s="9">
        <v>2</v>
      </c>
      <c r="G3" s="9">
        <v>1</v>
      </c>
      <c r="H3" s="9">
        <v>3</v>
      </c>
      <c r="I3" s="9">
        <v>2</v>
      </c>
      <c r="J3" s="9">
        <v>1</v>
      </c>
      <c r="K3" s="9">
        <v>9</v>
      </c>
      <c r="L3" s="9">
        <v>0</v>
      </c>
      <c r="M3" s="9">
        <v>4</v>
      </c>
      <c r="N3" s="49">
        <v>3</v>
      </c>
      <c r="O3" s="3"/>
      <c r="P3" s="53">
        <v>5288</v>
      </c>
    </row>
    <row r="4" spans="1:16" ht="18" customHeight="1">
      <c r="A4" s="48" t="s">
        <v>2</v>
      </c>
      <c r="B4" s="9">
        <v>4</v>
      </c>
      <c r="C4" s="9">
        <v>6</v>
      </c>
      <c r="D4" s="9">
        <v>12</v>
      </c>
      <c r="E4" s="9">
        <v>10</v>
      </c>
      <c r="F4" s="9">
        <v>5</v>
      </c>
      <c r="G4" s="9">
        <v>8</v>
      </c>
      <c r="H4" s="9">
        <v>7</v>
      </c>
      <c r="I4" s="9">
        <v>18</v>
      </c>
      <c r="J4" s="9">
        <v>15</v>
      </c>
      <c r="K4" s="9">
        <v>8</v>
      </c>
      <c r="L4" s="9">
        <v>11</v>
      </c>
      <c r="M4" s="9">
        <v>21</v>
      </c>
      <c r="N4" s="49">
        <v>8</v>
      </c>
      <c r="O4" s="3"/>
      <c r="P4" s="53">
        <v>579</v>
      </c>
    </row>
    <row r="5" spans="1:16" ht="18" customHeight="1">
      <c r="A5" s="48" t="s">
        <v>3</v>
      </c>
      <c r="B5" s="9">
        <v>16</v>
      </c>
      <c r="C5" s="9">
        <v>7</v>
      </c>
      <c r="D5" s="9">
        <v>3</v>
      </c>
      <c r="E5" s="9">
        <v>11</v>
      </c>
      <c r="F5" s="9">
        <v>16</v>
      </c>
      <c r="G5" s="9">
        <v>13</v>
      </c>
      <c r="H5" s="9">
        <v>9</v>
      </c>
      <c r="I5" s="9">
        <v>13</v>
      </c>
      <c r="J5" s="9">
        <v>22</v>
      </c>
      <c r="K5" s="9">
        <v>16</v>
      </c>
      <c r="L5" s="9">
        <v>37</v>
      </c>
      <c r="M5" s="9">
        <v>14</v>
      </c>
      <c r="N5" s="49">
        <v>9</v>
      </c>
      <c r="O5" s="3"/>
      <c r="P5" s="53">
        <v>148</v>
      </c>
    </row>
    <row r="6" spans="1:16" ht="18" customHeight="1" thickBot="1">
      <c r="A6" s="50" t="s">
        <v>4</v>
      </c>
      <c r="B6" s="11">
        <f aca="true" t="shared" si="0" ref="B6:N6">SUMPRODUCT(B2:B5,$P$2:$P$5)</f>
        <v>40552</v>
      </c>
      <c r="C6" s="11">
        <f t="shared" si="0"/>
        <v>23134</v>
      </c>
      <c r="D6" s="11">
        <f t="shared" si="0"/>
        <v>44872</v>
      </c>
      <c r="E6" s="11">
        <f t="shared" si="0"/>
        <v>29950</v>
      </c>
      <c r="F6" s="11">
        <f t="shared" si="0"/>
        <v>22739</v>
      </c>
      <c r="G6" s="11">
        <f t="shared" si="0"/>
        <v>21504</v>
      </c>
      <c r="H6" s="11">
        <f t="shared" si="0"/>
        <v>35049</v>
      </c>
      <c r="I6" s="11">
        <f t="shared" si="0"/>
        <v>28442</v>
      </c>
      <c r="J6" s="11">
        <f t="shared" si="0"/>
        <v>25509</v>
      </c>
      <c r="K6" s="11">
        <f t="shared" si="0"/>
        <v>57352</v>
      </c>
      <c r="L6" s="11">
        <f t="shared" si="0"/>
        <v>25645</v>
      </c>
      <c r="M6" s="11">
        <f t="shared" si="0"/>
        <v>42283</v>
      </c>
      <c r="N6" s="51">
        <f t="shared" si="0"/>
        <v>34248</v>
      </c>
      <c r="O6" s="3"/>
      <c r="P6" s="3"/>
    </row>
    <row r="7" ht="11.25" customHeight="1"/>
    <row r="8" spans="1:16" ht="14.25">
      <c r="A8">
        <v>5</v>
      </c>
      <c r="B8" s="3">
        <f>INDEX(B2:B6,$A$8)</f>
        <v>40552</v>
      </c>
      <c r="C8" s="3">
        <f aca="true" t="shared" si="1" ref="C8:N8">INDEX(C2:C6,$A$8)</f>
        <v>23134</v>
      </c>
      <c r="D8" s="3">
        <f t="shared" si="1"/>
        <v>44872</v>
      </c>
      <c r="E8" s="3">
        <f t="shared" si="1"/>
        <v>29950</v>
      </c>
      <c r="F8" s="3">
        <f t="shared" si="1"/>
        <v>22739</v>
      </c>
      <c r="G8" s="3">
        <f t="shared" si="1"/>
        <v>21504</v>
      </c>
      <c r="H8" s="3">
        <f t="shared" si="1"/>
        <v>35049</v>
      </c>
      <c r="I8" s="3">
        <f t="shared" si="1"/>
        <v>28442</v>
      </c>
      <c r="J8" s="3">
        <f t="shared" si="1"/>
        <v>25509</v>
      </c>
      <c r="K8" s="3">
        <f t="shared" si="1"/>
        <v>57352</v>
      </c>
      <c r="L8" s="3">
        <f t="shared" si="1"/>
        <v>25645</v>
      </c>
      <c r="M8" s="3">
        <f t="shared" si="1"/>
        <v>42283</v>
      </c>
      <c r="N8" s="3">
        <f t="shared" si="1"/>
        <v>34248</v>
      </c>
      <c r="O8" s="3"/>
      <c r="P8" s="3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3" sqref="A13"/>
    </sheetView>
  </sheetViews>
  <sheetFormatPr defaultColWidth="9.00390625" defaultRowHeight="14.25"/>
  <cols>
    <col min="1" max="1" width="11.25390625" style="0" customWidth="1"/>
    <col min="2" max="2" width="6.125" style="0" customWidth="1"/>
    <col min="3" max="3" width="5.25390625" style="0" customWidth="1"/>
    <col min="4" max="4" width="5.125" style="0" customWidth="1"/>
    <col min="5" max="5" width="5.875" style="0" customWidth="1"/>
    <col min="6" max="6" width="6.125" style="0" customWidth="1"/>
    <col min="7" max="7" width="6.25390625" style="0" customWidth="1"/>
    <col min="8" max="8" width="6.375" style="0" customWidth="1"/>
    <col min="9" max="9" width="7.625" style="0" customWidth="1"/>
    <col min="10" max="10" width="7.125" style="0" customWidth="1"/>
    <col min="11" max="14" width="6.25390625" style="0" customWidth="1"/>
    <col min="15" max="15" width="7.625" style="0" customWidth="1"/>
    <col min="16" max="16" width="8.875" style="0" customWidth="1"/>
  </cols>
  <sheetData>
    <row r="1" spans="1:10" ht="22.5" thickBo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1" customHeight="1" thickBot="1">
      <c r="A2" s="22" t="s">
        <v>27</v>
      </c>
      <c r="B2" s="23">
        <v>1</v>
      </c>
      <c r="C2" s="23">
        <v>2</v>
      </c>
      <c r="D2" s="23">
        <v>3</v>
      </c>
      <c r="E2" s="23">
        <v>4</v>
      </c>
      <c r="F2" s="23">
        <v>5</v>
      </c>
      <c r="G2" s="23">
        <v>6</v>
      </c>
      <c r="H2" s="23">
        <v>7</v>
      </c>
      <c r="I2" s="23">
        <v>8</v>
      </c>
      <c r="J2" s="24">
        <v>9</v>
      </c>
    </row>
    <row r="3" spans="1:10" ht="21" customHeight="1">
      <c r="A3" s="22" t="s">
        <v>28</v>
      </c>
      <c r="B3" s="25">
        <v>1501</v>
      </c>
      <c r="C3" s="25">
        <v>2001</v>
      </c>
      <c r="D3" s="25">
        <v>3501</v>
      </c>
      <c r="E3" s="25">
        <v>6501</v>
      </c>
      <c r="F3" s="25">
        <v>21501</v>
      </c>
      <c r="G3" s="25">
        <v>41501</v>
      </c>
      <c r="H3" s="25">
        <v>61501</v>
      </c>
      <c r="I3" s="25">
        <v>81501</v>
      </c>
      <c r="J3" s="26">
        <v>101501</v>
      </c>
    </row>
    <row r="4" spans="1:10" ht="21" customHeight="1">
      <c r="A4" s="27" t="s">
        <v>29</v>
      </c>
      <c r="B4" s="28">
        <v>2000</v>
      </c>
      <c r="C4" s="28">
        <v>3500</v>
      </c>
      <c r="D4" s="28">
        <v>6500</v>
      </c>
      <c r="E4" s="28">
        <v>21500</v>
      </c>
      <c r="F4" s="28">
        <v>41500</v>
      </c>
      <c r="G4" s="28">
        <v>61500</v>
      </c>
      <c r="H4" s="28">
        <v>81500</v>
      </c>
      <c r="I4" s="28">
        <v>101500</v>
      </c>
      <c r="J4" s="29"/>
    </row>
    <row r="5" spans="1:10" ht="21" customHeight="1">
      <c r="A5" s="27" t="s">
        <v>30</v>
      </c>
      <c r="B5" s="30">
        <v>0.05</v>
      </c>
      <c r="C5" s="30">
        <v>0.1</v>
      </c>
      <c r="D5" s="30">
        <v>0.15</v>
      </c>
      <c r="E5" s="30">
        <v>0.2</v>
      </c>
      <c r="F5" s="30">
        <v>0.25</v>
      </c>
      <c r="G5" s="30">
        <v>0.3</v>
      </c>
      <c r="H5" s="30">
        <v>0.35</v>
      </c>
      <c r="I5" s="30">
        <v>0.3</v>
      </c>
      <c r="J5" s="31">
        <v>0.45</v>
      </c>
    </row>
    <row r="6" spans="1:10" ht="21" customHeight="1" thickBot="1">
      <c r="A6" s="32" t="s">
        <v>31</v>
      </c>
      <c r="B6" s="33">
        <v>0</v>
      </c>
      <c r="C6" s="33">
        <v>25</v>
      </c>
      <c r="D6" s="33">
        <v>125</v>
      </c>
      <c r="E6" s="33">
        <v>375</v>
      </c>
      <c r="F6" s="33">
        <v>1375</v>
      </c>
      <c r="G6" s="33">
        <v>3375</v>
      </c>
      <c r="H6" s="33">
        <v>6375</v>
      </c>
      <c r="I6" s="33">
        <v>10375</v>
      </c>
      <c r="J6" s="34">
        <v>15375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1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刘文杰</cp:lastModifiedBy>
  <dcterms:created xsi:type="dcterms:W3CDTF">2006-08-06T06:43:28Z</dcterms:created>
  <dcterms:modified xsi:type="dcterms:W3CDTF">2006-09-27T07:28:09Z</dcterms:modified>
  <cp:category/>
  <cp:version/>
  <cp:contentType/>
  <cp:contentStatus/>
</cp:coreProperties>
</file>