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75" windowWidth="18195" windowHeight="11595" activeTab="3"/>
  </bookViews>
  <sheets>
    <sheet name="上月余额" sheetId="2" r:id="rId1"/>
    <sheet name="商品入库明细表" sheetId="5" r:id="rId2"/>
    <sheet name="出库明细表" sheetId="4" r:id="rId3"/>
    <sheet name="商品进销存月报表" sheetId="1" r:id="rId4"/>
  </sheets>
  <externalReferences>
    <externalReference r:id="rId5"/>
  </externalReferences>
  <calcPr calcId="145621"/>
</workbook>
</file>

<file path=xl/calcChain.xml><?xml version="1.0" encoding="utf-8"?>
<calcChain xmlns="http://schemas.openxmlformats.org/spreadsheetml/2006/main">
  <c r="I3" i="1" l="1"/>
  <c r="L3" i="1"/>
  <c r="O3" i="1"/>
  <c r="F3" i="1"/>
  <c r="M6" i="1"/>
  <c r="N6" i="1" s="1"/>
  <c r="O6" i="1"/>
  <c r="P6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R20" i="1"/>
  <c r="Q21" i="1"/>
  <c r="R21" i="1"/>
  <c r="Q22" i="1"/>
  <c r="R22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P21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N21" i="1"/>
  <c r="M22" i="1"/>
  <c r="N22" i="1"/>
  <c r="O22" i="1"/>
  <c r="P22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J6" i="1"/>
  <c r="K6" i="1" s="1"/>
  <c r="K7" i="1"/>
  <c r="K8" i="1"/>
  <c r="K9" i="1"/>
  <c r="K10" i="1"/>
  <c r="K11" i="1"/>
  <c r="K12" i="1"/>
  <c r="K13" i="1"/>
  <c r="K14" i="1"/>
  <c r="K15" i="1"/>
  <c r="K16" i="1"/>
  <c r="K17" i="1"/>
  <c r="K18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K19" i="1"/>
  <c r="J20" i="1"/>
  <c r="K20" i="1" s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J21" i="1"/>
  <c r="K21" i="1" s="1"/>
  <c r="I22" i="1"/>
  <c r="J22" i="1"/>
  <c r="K22" i="1" s="1"/>
  <c r="L22" i="1"/>
  <c r="I23" i="1"/>
  <c r="J23" i="1"/>
  <c r="K23" i="1" s="1"/>
  <c r="L23" i="1"/>
  <c r="O23" i="1" s="1"/>
  <c r="R23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I24" i="1"/>
  <c r="J24" i="1"/>
  <c r="K24" i="1"/>
  <c r="L24" i="1"/>
  <c r="M24" i="1"/>
  <c r="N24" i="1" s="1"/>
  <c r="O24" i="1"/>
  <c r="R24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F6" i="1"/>
  <c r="Q6" i="1" l="1"/>
  <c r="M23" i="1"/>
  <c r="P23" i="1" s="1"/>
  <c r="Q23" i="1" s="1"/>
  <c r="P24" i="1"/>
  <c r="Q24" i="1" s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N23" i="1" l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6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M83" i="5" l="1"/>
  <c r="M82" i="5"/>
  <c r="M81" i="5"/>
  <c r="M80" i="5"/>
  <c r="M79" i="5"/>
  <c r="M78" i="5"/>
  <c r="M77" i="5"/>
  <c r="M76" i="5"/>
  <c r="M75" i="5"/>
  <c r="M74" i="5"/>
  <c r="M73" i="5"/>
  <c r="M72" i="5"/>
  <c r="M71" i="5"/>
  <c r="M70" i="5"/>
  <c r="M69" i="5"/>
  <c r="M68" i="5"/>
  <c r="M67" i="5"/>
  <c r="M66" i="5"/>
  <c r="M65" i="5"/>
  <c r="M64" i="5"/>
  <c r="M63" i="5"/>
  <c r="M62" i="5"/>
  <c r="M61" i="5"/>
  <c r="M60" i="5"/>
  <c r="M59" i="5"/>
  <c r="M58" i="5"/>
  <c r="M57" i="5"/>
  <c r="M56" i="5"/>
  <c r="M55" i="5"/>
  <c r="M54" i="5"/>
  <c r="M53" i="5"/>
  <c r="M52" i="5"/>
  <c r="M51" i="5"/>
  <c r="M50" i="5"/>
  <c r="M49" i="5"/>
  <c r="M48" i="5"/>
  <c r="M47" i="5"/>
  <c r="M46" i="5"/>
  <c r="M45" i="5"/>
  <c r="M44" i="5"/>
  <c r="M43" i="5"/>
  <c r="M42" i="5"/>
  <c r="M41" i="5"/>
  <c r="M40" i="5"/>
  <c r="M39" i="5"/>
  <c r="M38" i="5"/>
  <c r="M37" i="5"/>
  <c r="M36" i="5"/>
  <c r="M35" i="5"/>
  <c r="M34" i="5"/>
  <c r="M33" i="5"/>
  <c r="M32" i="5"/>
  <c r="M31" i="5"/>
  <c r="M30" i="5"/>
  <c r="M29" i="5"/>
  <c r="M28" i="5"/>
  <c r="M27" i="5"/>
  <c r="M26" i="5"/>
  <c r="M25" i="5"/>
  <c r="M24" i="5"/>
  <c r="M23" i="5"/>
  <c r="M22" i="5"/>
  <c r="M21" i="5"/>
  <c r="M20" i="5"/>
  <c r="M19" i="5"/>
  <c r="M18" i="5"/>
  <c r="M17" i="5"/>
  <c r="M16" i="5"/>
  <c r="M15" i="5"/>
  <c r="M14" i="5"/>
  <c r="M13" i="5"/>
  <c r="M12" i="5"/>
  <c r="M11" i="5"/>
  <c r="M10" i="5"/>
  <c r="M9" i="5"/>
  <c r="M8" i="5"/>
  <c r="M7" i="5"/>
  <c r="M6" i="5"/>
  <c r="M5" i="5"/>
  <c r="M4" i="5"/>
  <c r="M2" i="5" s="1"/>
  <c r="D50" i="4" l="1"/>
  <c r="K49" i="4"/>
  <c r="M49" i="4" s="1"/>
  <c r="K48" i="4"/>
  <c r="M48" i="4" s="1"/>
  <c r="K47" i="4"/>
  <c r="M47" i="4" s="1"/>
  <c r="K46" i="4"/>
  <c r="M46" i="4" s="1"/>
  <c r="K45" i="4"/>
  <c r="M45" i="4" s="1"/>
  <c r="K44" i="4"/>
  <c r="M44" i="4" s="1"/>
  <c r="K43" i="4"/>
  <c r="M43" i="4" s="1"/>
  <c r="K42" i="4"/>
  <c r="M42" i="4" s="1"/>
  <c r="K41" i="4"/>
  <c r="M41" i="4" s="1"/>
  <c r="K40" i="4"/>
  <c r="M40" i="4" s="1"/>
  <c r="K39" i="4"/>
  <c r="M39" i="4" s="1"/>
  <c r="K38" i="4"/>
  <c r="M38" i="4" s="1"/>
  <c r="K37" i="4"/>
  <c r="M37" i="4" s="1"/>
  <c r="K36" i="4"/>
  <c r="M36" i="4" s="1"/>
  <c r="K35" i="4"/>
  <c r="M35" i="4" s="1"/>
  <c r="K34" i="4"/>
  <c r="M34" i="4" s="1"/>
  <c r="K33" i="4"/>
  <c r="M33" i="4" s="1"/>
  <c r="K32" i="4"/>
  <c r="M32" i="4" s="1"/>
  <c r="K31" i="4"/>
  <c r="M31" i="4" s="1"/>
  <c r="K30" i="4"/>
  <c r="M30" i="4" s="1"/>
  <c r="K29" i="4"/>
  <c r="M29" i="4" s="1"/>
  <c r="K28" i="4"/>
  <c r="M28" i="4" s="1"/>
  <c r="K27" i="4"/>
  <c r="M27" i="4" s="1"/>
  <c r="K26" i="4"/>
  <c r="M26" i="4" s="1"/>
  <c r="K25" i="4"/>
  <c r="M25" i="4" s="1"/>
  <c r="K24" i="4"/>
  <c r="M24" i="4" s="1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K6" i="4"/>
  <c r="K5" i="4"/>
  <c r="M5" i="4" l="1"/>
  <c r="M7" i="4"/>
  <c r="M9" i="4"/>
  <c r="M11" i="4"/>
  <c r="M13" i="4"/>
  <c r="M15" i="4"/>
  <c r="M17" i="4"/>
  <c r="M19" i="4"/>
  <c r="M21" i="4"/>
  <c r="M23" i="4"/>
  <c r="M6" i="4"/>
  <c r="M8" i="4"/>
  <c r="M10" i="4"/>
  <c r="M12" i="4"/>
  <c r="M14" i="4"/>
  <c r="M16" i="4"/>
  <c r="M18" i="4"/>
  <c r="M20" i="4"/>
  <c r="M22" i="4"/>
  <c r="M2" i="4" l="1"/>
</calcChain>
</file>

<file path=xl/sharedStrings.xml><?xml version="1.0" encoding="utf-8"?>
<sst xmlns="http://schemas.openxmlformats.org/spreadsheetml/2006/main" count="956" uniqueCount="208">
  <si>
    <t>合  计  金  额</t>
    <phoneticPr fontId="4" type="noConversion"/>
  </si>
  <si>
    <t>唯</t>
    <phoneticPr fontId="4" type="noConversion"/>
  </si>
  <si>
    <t>材料</t>
    <phoneticPr fontId="4" type="noConversion"/>
  </si>
  <si>
    <t>单</t>
    <phoneticPr fontId="4" type="noConversion"/>
  </si>
  <si>
    <t>一</t>
    <phoneticPr fontId="4" type="noConversion"/>
  </si>
  <si>
    <t>位</t>
    <phoneticPr fontId="4" type="noConversion"/>
  </si>
  <si>
    <t>数量</t>
    <phoneticPr fontId="4" type="noConversion"/>
  </si>
  <si>
    <t>单价</t>
    <phoneticPr fontId="4" type="noConversion"/>
  </si>
  <si>
    <t>金额</t>
    <phoneticPr fontId="4" type="noConversion"/>
  </si>
  <si>
    <t>性</t>
    <phoneticPr fontId="4" type="noConversion"/>
  </si>
  <si>
    <r>
      <t>上</t>
    </r>
    <r>
      <rPr>
        <b/>
        <sz val="12"/>
        <rFont val="Times New Roman"/>
        <family val="1"/>
      </rPr>
      <t xml:space="preserve">  </t>
    </r>
    <r>
      <rPr>
        <b/>
        <sz val="11"/>
        <color theme="1"/>
        <rFont val="宋体"/>
        <family val="2"/>
        <charset val="134"/>
        <scheme val="minor"/>
      </rPr>
      <t>月</t>
    </r>
    <r>
      <rPr>
        <b/>
        <sz val="12"/>
        <rFont val="Times New Roman"/>
        <family val="1"/>
      </rPr>
      <t xml:space="preserve">  </t>
    </r>
    <r>
      <rPr>
        <b/>
        <sz val="11"/>
        <color theme="1"/>
        <rFont val="宋体"/>
        <family val="2"/>
        <charset val="134"/>
        <scheme val="minor"/>
      </rPr>
      <t>结</t>
    </r>
    <r>
      <rPr>
        <b/>
        <sz val="12"/>
        <rFont val="Times New Roman"/>
        <family val="1"/>
      </rPr>
      <t xml:space="preserve">  </t>
    </r>
    <r>
      <rPr>
        <b/>
        <sz val="11"/>
        <color theme="1"/>
        <rFont val="宋体"/>
        <family val="2"/>
        <charset val="134"/>
        <scheme val="minor"/>
      </rPr>
      <t>存</t>
    </r>
    <phoneticPr fontId="4" type="noConversion"/>
  </si>
  <si>
    <r>
      <t>本</t>
    </r>
    <r>
      <rPr>
        <b/>
        <sz val="12"/>
        <rFont val="Times New Roman"/>
        <family val="1"/>
      </rPr>
      <t xml:space="preserve">  </t>
    </r>
    <r>
      <rPr>
        <b/>
        <sz val="11"/>
        <color theme="1"/>
        <rFont val="宋体"/>
        <family val="2"/>
        <charset val="134"/>
        <scheme val="minor"/>
      </rPr>
      <t>月</t>
    </r>
    <r>
      <rPr>
        <b/>
        <sz val="12"/>
        <rFont val="Times New Roman"/>
        <family val="1"/>
      </rPr>
      <t xml:space="preserve">  </t>
    </r>
    <r>
      <rPr>
        <b/>
        <sz val="11"/>
        <color theme="1"/>
        <rFont val="宋体"/>
        <family val="2"/>
        <charset val="134"/>
        <scheme val="minor"/>
      </rPr>
      <t>进</t>
    </r>
    <r>
      <rPr>
        <b/>
        <sz val="12"/>
        <rFont val="Times New Roman"/>
        <family val="1"/>
      </rPr>
      <t xml:space="preserve">  </t>
    </r>
    <r>
      <rPr>
        <b/>
        <sz val="11"/>
        <color theme="1"/>
        <rFont val="宋体"/>
        <family val="2"/>
        <charset val="134"/>
        <scheme val="minor"/>
      </rPr>
      <t>货</t>
    </r>
    <phoneticPr fontId="4" type="noConversion"/>
  </si>
  <si>
    <r>
      <t>本</t>
    </r>
    <r>
      <rPr>
        <b/>
        <sz val="12"/>
        <rFont val="Times New Roman"/>
        <family val="1"/>
      </rPr>
      <t xml:space="preserve">  </t>
    </r>
    <r>
      <rPr>
        <b/>
        <sz val="11"/>
        <color theme="1"/>
        <rFont val="宋体"/>
        <family val="2"/>
        <charset val="134"/>
        <scheme val="minor"/>
      </rPr>
      <t>月</t>
    </r>
    <r>
      <rPr>
        <b/>
        <sz val="12"/>
        <rFont val="Times New Roman"/>
        <family val="1"/>
      </rPr>
      <t xml:space="preserve">  </t>
    </r>
    <r>
      <rPr>
        <b/>
        <sz val="11"/>
        <color theme="1"/>
        <rFont val="宋体"/>
        <family val="2"/>
        <charset val="134"/>
        <scheme val="minor"/>
      </rPr>
      <t>出</t>
    </r>
    <r>
      <rPr>
        <b/>
        <sz val="12"/>
        <rFont val="Times New Roman"/>
        <family val="1"/>
      </rPr>
      <t xml:space="preserve">  </t>
    </r>
    <r>
      <rPr>
        <b/>
        <sz val="11"/>
        <color theme="1"/>
        <rFont val="宋体"/>
        <family val="2"/>
        <charset val="134"/>
        <scheme val="minor"/>
      </rPr>
      <t>货</t>
    </r>
    <phoneticPr fontId="4" type="noConversion"/>
  </si>
  <si>
    <r>
      <t>本</t>
    </r>
    <r>
      <rPr>
        <b/>
        <sz val="12"/>
        <rFont val="Times New Roman"/>
        <family val="1"/>
      </rPr>
      <t xml:space="preserve">  </t>
    </r>
    <r>
      <rPr>
        <b/>
        <sz val="11"/>
        <color theme="1"/>
        <rFont val="宋体"/>
        <family val="2"/>
        <charset val="134"/>
        <scheme val="minor"/>
      </rPr>
      <t>月</t>
    </r>
    <r>
      <rPr>
        <b/>
        <sz val="12"/>
        <rFont val="Times New Roman"/>
        <family val="1"/>
      </rPr>
      <t xml:space="preserve">  </t>
    </r>
    <r>
      <rPr>
        <b/>
        <sz val="11"/>
        <color theme="1"/>
        <rFont val="宋体"/>
        <family val="2"/>
        <charset val="134"/>
        <scheme val="minor"/>
      </rPr>
      <t>结</t>
    </r>
    <r>
      <rPr>
        <b/>
        <sz val="12"/>
        <rFont val="Times New Roman"/>
        <family val="1"/>
      </rPr>
      <t xml:space="preserve">  </t>
    </r>
    <r>
      <rPr>
        <b/>
        <sz val="11"/>
        <color theme="1"/>
        <rFont val="宋体"/>
        <family val="2"/>
        <charset val="134"/>
        <scheme val="minor"/>
      </rPr>
      <t>存</t>
    </r>
    <phoneticPr fontId="4" type="noConversion"/>
  </si>
  <si>
    <t>年月：</t>
    <phoneticPr fontId="3" type="noConversion"/>
  </si>
  <si>
    <t>编码</t>
    <phoneticPr fontId="4" type="noConversion"/>
  </si>
  <si>
    <t>DZ0001</t>
  </si>
  <si>
    <t>DZ0002</t>
  </si>
  <si>
    <t>DZ0003</t>
  </si>
  <si>
    <t>DZ0004</t>
  </si>
  <si>
    <t>DZ0005</t>
  </si>
  <si>
    <t>DZ0006</t>
  </si>
  <si>
    <t>DR0001</t>
  </si>
  <si>
    <t>DR0002</t>
  </si>
  <si>
    <t>DR0003</t>
  </si>
  <si>
    <t>DR0004</t>
  </si>
  <si>
    <t>DR0005</t>
  </si>
  <si>
    <t>DR0006</t>
  </si>
  <si>
    <t>JCK001</t>
  </si>
  <si>
    <t>JCK002</t>
  </si>
  <si>
    <t>JCK003</t>
  </si>
  <si>
    <t>JCK004</t>
  </si>
  <si>
    <t>JCK005</t>
  </si>
  <si>
    <t>JCK006</t>
  </si>
  <si>
    <t>JCK007</t>
  </si>
  <si>
    <t>金额合计：</t>
    <phoneticPr fontId="3" type="noConversion"/>
  </si>
  <si>
    <t>月</t>
    <phoneticPr fontId="3" type="noConversion"/>
  </si>
  <si>
    <t>日</t>
    <phoneticPr fontId="3" type="noConversion"/>
  </si>
  <si>
    <t>部门编码</t>
    <phoneticPr fontId="3" type="noConversion"/>
  </si>
  <si>
    <t>部门名称</t>
    <phoneticPr fontId="3" type="noConversion"/>
  </si>
  <si>
    <t>凭证号</t>
    <phoneticPr fontId="4" type="noConversion"/>
  </si>
  <si>
    <t>材料编码</t>
    <phoneticPr fontId="4" type="noConversion"/>
  </si>
  <si>
    <t>材料类别</t>
    <phoneticPr fontId="4" type="noConversion"/>
  </si>
  <si>
    <t>规格型号</t>
    <phoneticPr fontId="3" type="noConversion"/>
  </si>
  <si>
    <t>单位</t>
    <phoneticPr fontId="4" type="noConversion"/>
  </si>
  <si>
    <t>申领数量</t>
    <phoneticPr fontId="4" type="noConversion"/>
  </si>
  <si>
    <t>实发数量数量</t>
    <phoneticPr fontId="4" type="noConversion"/>
  </si>
  <si>
    <t>单位成本</t>
    <phoneticPr fontId="4" type="noConversion"/>
  </si>
  <si>
    <t>bm001</t>
    <phoneticPr fontId="3" type="noConversion"/>
  </si>
  <si>
    <t>CY201001001</t>
    <phoneticPr fontId="3" type="noConversion"/>
  </si>
  <si>
    <t>DZ0001</t>
    <phoneticPr fontId="3" type="noConversion"/>
  </si>
  <si>
    <t>CY201001002</t>
  </si>
  <si>
    <t>CY201001003</t>
  </si>
  <si>
    <t>CY201001004</t>
  </si>
  <si>
    <t>CY201001005</t>
  </si>
  <si>
    <t>CY201001006</t>
  </si>
  <si>
    <t>bm002</t>
    <phoneticPr fontId="3" type="noConversion"/>
  </si>
  <si>
    <t>CY201001007</t>
  </si>
  <si>
    <t>DR0001</t>
    <phoneticPr fontId="3" type="noConversion"/>
  </si>
  <si>
    <t>bm003</t>
  </si>
  <si>
    <t>CY201001008</t>
  </si>
  <si>
    <t>CY201001009</t>
  </si>
  <si>
    <t>CY201001010</t>
  </si>
  <si>
    <t>CY201001011</t>
  </si>
  <si>
    <t>CY201001012</t>
  </si>
  <si>
    <t>bm004</t>
  </si>
  <si>
    <t>CY201001013</t>
  </si>
  <si>
    <t>JCK001</t>
    <phoneticPr fontId="3" type="noConversion"/>
  </si>
  <si>
    <t>CY201001014</t>
  </si>
  <si>
    <t>CY201001015</t>
  </si>
  <si>
    <t>CY201001016</t>
  </si>
  <si>
    <t>CY201001017</t>
  </si>
  <si>
    <t>CY201001018</t>
  </si>
  <si>
    <t>CY201001019</t>
  </si>
  <si>
    <t>CY201001020</t>
  </si>
  <si>
    <t>CY201001021</t>
  </si>
  <si>
    <t>CY201001022</t>
  </si>
  <si>
    <t>CY201001023</t>
  </si>
  <si>
    <t>bm005</t>
  </si>
  <si>
    <t>CY201001024</t>
  </si>
  <si>
    <t>bm006</t>
  </si>
  <si>
    <t>CY201001025</t>
  </si>
  <si>
    <t>bm007</t>
  </si>
  <si>
    <t>CY201001026</t>
  </si>
  <si>
    <t>CY201001027</t>
  </si>
  <si>
    <t>CY201001028</t>
  </si>
  <si>
    <t>CY201001029</t>
  </si>
  <si>
    <t>CY201001030</t>
  </si>
  <si>
    <t>bm002</t>
  </si>
  <si>
    <t>CY201001031</t>
  </si>
  <si>
    <t>CY201001032</t>
  </si>
  <si>
    <t>CY201001033</t>
  </si>
  <si>
    <t>CY201001034</t>
  </si>
  <si>
    <t>CY201001035</t>
  </si>
  <si>
    <t>CY201001036</t>
  </si>
  <si>
    <t>CY201001037</t>
  </si>
  <si>
    <t>CY201001038</t>
  </si>
  <si>
    <t>CY201001039</t>
  </si>
  <si>
    <t>CY201001040</t>
  </si>
  <si>
    <t>CY201001041</t>
  </si>
  <si>
    <t>CY201001042</t>
  </si>
  <si>
    <t>CY201001043</t>
  </si>
  <si>
    <t>CY201001044</t>
  </si>
  <si>
    <t>CY201001045</t>
  </si>
  <si>
    <t>年份：</t>
    <phoneticPr fontId="3" type="noConversion"/>
  </si>
  <si>
    <t>合计金额：</t>
    <phoneticPr fontId="3" type="noConversion"/>
  </si>
  <si>
    <t>月</t>
    <phoneticPr fontId="4" type="noConversion"/>
  </si>
  <si>
    <t>日</t>
    <phoneticPr fontId="4" type="noConversion"/>
  </si>
  <si>
    <t>供货商编号</t>
    <phoneticPr fontId="4" type="noConversion"/>
  </si>
  <si>
    <t>供货商名称</t>
    <phoneticPr fontId="4" type="noConversion"/>
  </si>
  <si>
    <t>类别</t>
    <phoneticPr fontId="4" type="noConversion"/>
  </si>
  <si>
    <t>入库数量</t>
    <phoneticPr fontId="4" type="noConversion"/>
  </si>
  <si>
    <t>YQJ-0001</t>
  </si>
  <si>
    <t>YQJ-0002</t>
  </si>
  <si>
    <t>JCK-0003</t>
  </si>
  <si>
    <t>JCK-0002</t>
  </si>
  <si>
    <t>JCK-0001</t>
  </si>
  <si>
    <t>JCK-0004</t>
  </si>
  <si>
    <t>YZB-0001</t>
  </si>
  <si>
    <t>XSQ-0001</t>
  </si>
  <si>
    <t>YZB-0003</t>
  </si>
  <si>
    <t>YZB-0002</t>
  </si>
  <si>
    <t>TX-0001</t>
  </si>
  <si>
    <t>YQJ-0003</t>
  </si>
  <si>
    <t>SRQ-0001</t>
  </si>
  <si>
    <t>XSQ-0002</t>
  </si>
  <si>
    <t>XSQ-0003</t>
  </si>
  <si>
    <t>XSQ-0004</t>
  </si>
  <si>
    <t>材料编码</t>
    <phoneticPr fontId="3" type="noConversion"/>
  </si>
  <si>
    <t>规格型号</t>
    <phoneticPr fontId="3" type="noConversion"/>
  </si>
  <si>
    <t>单位</t>
    <phoneticPr fontId="3" type="noConversion"/>
  </si>
  <si>
    <t>单价</t>
    <phoneticPr fontId="3" type="noConversion"/>
  </si>
  <si>
    <t>DZ0001</t>
    <phoneticPr fontId="3" type="noConversion"/>
  </si>
  <si>
    <r>
      <t>25</t>
    </r>
    <r>
      <rPr>
        <sz val="10"/>
        <color theme="1"/>
        <rFont val="宋体"/>
        <family val="3"/>
        <charset val="134"/>
      </rPr>
      <t>Ω</t>
    </r>
    <phoneticPr fontId="3" type="noConversion"/>
  </si>
  <si>
    <t>支</t>
    <phoneticPr fontId="3" type="noConversion"/>
  </si>
  <si>
    <r>
      <t>32Ω</t>
    </r>
    <r>
      <rPr>
        <sz val="11"/>
        <color theme="1"/>
        <rFont val="宋体"/>
        <family val="3"/>
        <charset val="134"/>
      </rPr>
      <t/>
    </r>
    <phoneticPr fontId="3" type="noConversion"/>
  </si>
  <si>
    <r>
      <t>100Ω</t>
    </r>
    <r>
      <rPr>
        <sz val="11"/>
        <color theme="1"/>
        <rFont val="宋体"/>
        <family val="3"/>
        <charset val="134"/>
      </rPr>
      <t/>
    </r>
    <phoneticPr fontId="3" type="noConversion"/>
  </si>
  <si>
    <r>
      <t>320Ω</t>
    </r>
    <r>
      <rPr>
        <sz val="11"/>
        <color theme="1"/>
        <rFont val="宋体"/>
        <family val="3"/>
        <charset val="134"/>
      </rPr>
      <t/>
    </r>
    <phoneticPr fontId="3" type="noConversion"/>
  </si>
  <si>
    <r>
      <t>29Ω</t>
    </r>
    <r>
      <rPr>
        <sz val="11"/>
        <color theme="1"/>
        <rFont val="宋体"/>
        <family val="3"/>
        <charset val="134"/>
      </rPr>
      <t/>
    </r>
  </si>
  <si>
    <r>
      <t>30Ω</t>
    </r>
    <r>
      <rPr>
        <sz val="11"/>
        <color theme="1"/>
        <rFont val="宋体"/>
        <family val="3"/>
        <charset val="134"/>
      </rPr>
      <t/>
    </r>
  </si>
  <si>
    <t>DR0001</t>
    <phoneticPr fontId="3" type="noConversion"/>
  </si>
  <si>
    <t>10F</t>
    <phoneticPr fontId="3" type="noConversion"/>
  </si>
  <si>
    <t>18F</t>
    <phoneticPr fontId="3" type="noConversion"/>
  </si>
  <si>
    <t>50F</t>
    <phoneticPr fontId="3" type="noConversion"/>
  </si>
  <si>
    <t>100F</t>
    <phoneticPr fontId="3" type="noConversion"/>
  </si>
  <si>
    <t>25F</t>
    <phoneticPr fontId="3" type="noConversion"/>
  </si>
  <si>
    <t>0.5F</t>
    <phoneticPr fontId="3" type="noConversion"/>
  </si>
  <si>
    <t>JCK001</t>
    <phoneticPr fontId="3" type="noConversion"/>
  </si>
  <si>
    <t>AEu8139</t>
    <phoneticPr fontId="3" type="noConversion"/>
  </si>
  <si>
    <t>AEu8120</t>
    <phoneticPr fontId="3" type="noConversion"/>
  </si>
  <si>
    <t>AEu8141</t>
  </si>
  <si>
    <t>AEu8152</t>
    <phoneticPr fontId="3" type="noConversion"/>
  </si>
  <si>
    <t>AEu8143</t>
  </si>
  <si>
    <t>AEu9144</t>
    <phoneticPr fontId="3" type="noConversion"/>
  </si>
  <si>
    <t>AEu8145</t>
  </si>
  <si>
    <t>库存数</t>
    <phoneticPr fontId="3" type="noConversion"/>
  </si>
  <si>
    <t>材料</t>
    <phoneticPr fontId="4" type="noConversion"/>
  </si>
  <si>
    <t>类别</t>
    <phoneticPr fontId="4" type="noConversion"/>
  </si>
  <si>
    <t>名    称</t>
    <phoneticPr fontId="3" type="noConversion"/>
  </si>
  <si>
    <t>及规格型号</t>
    <phoneticPr fontId="3" type="noConversion"/>
  </si>
  <si>
    <t>新大电子</t>
  </si>
  <si>
    <t>29Ω</t>
  </si>
  <si>
    <t>支</t>
  </si>
  <si>
    <t>五顶集团</t>
  </si>
  <si>
    <t>25Ω</t>
  </si>
  <si>
    <t>恒杰集团</t>
  </si>
  <si>
    <t>32Ω</t>
  </si>
  <si>
    <t>华盛</t>
  </si>
  <si>
    <t>100Ω</t>
  </si>
  <si>
    <t>金元通</t>
  </si>
  <si>
    <t>320Ω</t>
  </si>
  <si>
    <t>30Ω</t>
  </si>
  <si>
    <t>华声科技</t>
  </si>
  <si>
    <t>10F</t>
  </si>
  <si>
    <t>18F</t>
  </si>
  <si>
    <t>50F</t>
  </si>
  <si>
    <t>100F</t>
  </si>
  <si>
    <t>25F</t>
  </si>
  <si>
    <t>0.5F</t>
  </si>
  <si>
    <t>张家口电器</t>
  </si>
  <si>
    <t>AEu8139</t>
  </si>
  <si>
    <t>林海电子</t>
  </si>
  <si>
    <t>四川电器</t>
  </si>
  <si>
    <t>时代先锋</t>
  </si>
  <si>
    <t>AEu9144</t>
  </si>
  <si>
    <t>罗威</t>
  </si>
  <si>
    <t>元丰贸易</t>
  </si>
  <si>
    <t>金亚</t>
  </si>
  <si>
    <t>创维电子</t>
  </si>
  <si>
    <t>五星人</t>
  </si>
  <si>
    <t>罗马</t>
  </si>
  <si>
    <t>一车间</t>
  </si>
  <si>
    <t>二车间</t>
  </si>
  <si>
    <t>三车间</t>
  </si>
  <si>
    <t>四车间</t>
  </si>
  <si>
    <t>五车间</t>
  </si>
  <si>
    <t>维修部</t>
  </si>
  <si>
    <t>综合部</t>
  </si>
  <si>
    <t>AEu8120</t>
  </si>
  <si>
    <t>AEu8152</t>
  </si>
  <si>
    <t>商品类别</t>
    <phoneticPr fontId="3" type="noConversion"/>
  </si>
  <si>
    <t>商品编码</t>
    <phoneticPr fontId="4" type="noConversion"/>
  </si>
  <si>
    <t>商品入库明细表</t>
    <phoneticPr fontId="3" type="noConversion"/>
  </si>
  <si>
    <t>商品出库单</t>
    <phoneticPr fontId="3" type="noConversion"/>
  </si>
  <si>
    <t>商品进出销存月报表</t>
    <phoneticPr fontId="4" type="noConversion"/>
  </si>
  <si>
    <t>电位器</t>
  </si>
  <si>
    <t>电感</t>
  </si>
  <si>
    <t>滤波器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</si>
</sst>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76" formatCode="0.0_);[Red]\(0.0\)"/>
    <numFmt numFmtId="177" formatCode="0.00_);[Red]\(0.00\)"/>
  </numFmts>
  <fonts count="23" x14ac:knownFonts="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2"/>
      <name val="黑体"/>
      <family val="3"/>
      <charset val="134"/>
    </font>
    <font>
      <sz val="14"/>
      <name val="黑体"/>
      <family val="3"/>
      <charset val="134"/>
    </font>
    <font>
      <b/>
      <sz val="12"/>
      <name val="Times New Roman"/>
      <family val="1"/>
    </font>
    <font>
      <b/>
      <sz val="11"/>
      <color theme="1"/>
      <name val="宋体"/>
      <family val="3"/>
      <charset val="134"/>
      <scheme val="minor"/>
    </font>
    <font>
      <sz val="10"/>
      <color theme="1"/>
      <name val="宋体"/>
      <family val="2"/>
      <charset val="134"/>
      <scheme val="minor"/>
    </font>
    <font>
      <sz val="10"/>
      <name val="Times New Roman"/>
      <family val="1"/>
    </font>
    <font>
      <sz val="10"/>
      <name val="宋体"/>
      <family val="3"/>
      <charset val="134"/>
    </font>
    <font>
      <sz val="24"/>
      <name val="黑体"/>
      <family val="3"/>
      <charset val="134"/>
    </font>
    <font>
      <sz val="10"/>
      <color theme="1"/>
      <name val="宋体"/>
      <family val="3"/>
      <charset val="134"/>
      <scheme val="minor"/>
    </font>
    <font>
      <sz val="28"/>
      <color theme="1"/>
      <name val="华文中宋"/>
      <family val="3"/>
      <charset val="134"/>
    </font>
    <font>
      <b/>
      <sz val="11"/>
      <color theme="1"/>
      <name val="华文中宋"/>
      <family val="3"/>
      <charset val="134"/>
    </font>
    <font>
      <sz val="28"/>
      <color theme="0"/>
      <name val="华文中宋"/>
      <family val="3"/>
      <charset val="134"/>
    </font>
    <font>
      <sz val="11"/>
      <color theme="1"/>
      <name val="华文中宋"/>
      <family val="3"/>
      <charset val="134"/>
    </font>
    <font>
      <sz val="10"/>
      <color theme="1"/>
      <name val="华文中宋"/>
      <family val="3"/>
      <charset val="134"/>
    </font>
    <font>
      <b/>
      <sz val="11"/>
      <color theme="0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10"/>
      <color theme="1"/>
      <name val="Arial Unicode MS"/>
      <family val="2"/>
      <charset val="134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9" fillId="0" borderId="0" xfId="0" applyFont="1">
      <alignment vertical="center"/>
    </xf>
    <xf numFmtId="0" fontId="10" fillId="0" borderId="0" xfId="0" applyFont="1" applyAlignment="1" applyProtection="1">
      <alignment horizontal="center" vertical="center"/>
      <protection hidden="1"/>
    </xf>
    <xf numFmtId="49" fontId="11" fillId="0" borderId="0" xfId="0" applyNumberFormat="1" applyFont="1" applyBorder="1" applyAlignment="1" applyProtection="1">
      <alignment vertical="center"/>
      <protection hidden="1"/>
    </xf>
    <xf numFmtId="49" fontId="11" fillId="0" borderId="0" xfId="0" applyNumberFormat="1" applyFont="1" applyBorder="1" applyAlignment="1" applyProtection="1">
      <alignment horizontal="right" vertical="center"/>
      <protection hidden="1"/>
    </xf>
    <xf numFmtId="0" fontId="2" fillId="0" borderId="4" xfId="0" applyFont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0" fillId="0" borderId="12" xfId="0" applyBorder="1">
      <alignment vertical="center"/>
    </xf>
    <xf numFmtId="0" fontId="2" fillId="0" borderId="13" xfId="0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13" fillId="0" borderId="16" xfId="0" applyFont="1" applyBorder="1">
      <alignment vertical="center"/>
    </xf>
    <xf numFmtId="0" fontId="15" fillId="2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2" borderId="1" xfId="0" applyFont="1" applyFill="1" applyBorder="1" applyAlignment="1" applyProtection="1">
      <alignment horizontal="center" vertical="center"/>
      <protection hidden="1"/>
    </xf>
    <xf numFmtId="0" fontId="15" fillId="0" borderId="1" xfId="0" applyFont="1" applyFill="1" applyBorder="1" applyAlignment="1" applyProtection="1">
      <alignment horizontal="center" vertical="center"/>
      <protection hidden="1"/>
    </xf>
    <xf numFmtId="0" fontId="9" fillId="2" borderId="1" xfId="0" applyFont="1" applyFill="1" applyBorder="1">
      <alignment vertical="center"/>
    </xf>
    <xf numFmtId="0" fontId="9" fillId="0" borderId="1" xfId="0" applyFont="1" applyBorder="1">
      <alignment vertical="center"/>
    </xf>
    <xf numFmtId="176" fontId="13" fillId="0" borderId="1" xfId="1" applyNumberFormat="1" applyFont="1" applyBorder="1">
      <alignment vertical="center"/>
    </xf>
    <xf numFmtId="0" fontId="13" fillId="2" borderId="1" xfId="0" applyFont="1" applyFill="1" applyBorder="1">
      <alignment vertical="center"/>
    </xf>
    <xf numFmtId="0" fontId="17" fillId="0" borderId="0" xfId="0" applyFont="1">
      <alignment vertical="center"/>
    </xf>
    <xf numFmtId="0" fontId="17" fillId="0" borderId="0" xfId="0" applyFont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15" fillId="0" borderId="1" xfId="0" applyFont="1" applyFill="1" applyBorder="1" applyAlignment="1" applyProtection="1">
      <alignment horizontal="center"/>
      <protection hidden="1"/>
    </xf>
    <xf numFmtId="0" fontId="15" fillId="0" borderId="0" xfId="0" applyFont="1">
      <alignment vertical="center"/>
    </xf>
    <xf numFmtId="0" fontId="18" fillId="0" borderId="1" xfId="0" applyFont="1" applyBorder="1">
      <alignment vertical="center"/>
    </xf>
    <xf numFmtId="0" fontId="18" fillId="0" borderId="1" xfId="0" applyFont="1" applyBorder="1" applyAlignment="1">
      <alignment horizontal="center" vertical="center"/>
    </xf>
    <xf numFmtId="49" fontId="18" fillId="0" borderId="1" xfId="0" applyNumberFormat="1" applyFont="1" applyBorder="1">
      <alignment vertical="center"/>
    </xf>
    <xf numFmtId="0" fontId="18" fillId="0" borderId="0" xfId="0" applyFont="1">
      <alignment vertical="center"/>
    </xf>
    <xf numFmtId="0" fontId="17" fillId="0" borderId="1" xfId="0" applyFont="1" applyBorder="1">
      <alignment vertical="center"/>
    </xf>
    <xf numFmtId="0" fontId="17" fillId="0" borderId="1" xfId="0" applyFont="1" applyBorder="1" applyAlignment="1">
      <alignment horizontal="center" vertical="center"/>
    </xf>
    <xf numFmtId="0" fontId="19" fillId="3" borderId="0" xfId="0" applyFont="1" applyFill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177" fontId="0" fillId="0" borderId="0" xfId="0" applyNumberFormat="1">
      <alignment vertical="center"/>
    </xf>
    <xf numFmtId="0" fontId="22" fillId="0" borderId="12" xfId="0" applyFont="1" applyBorder="1" applyAlignment="1">
      <alignment horizontal="center" vertical="center"/>
    </xf>
    <xf numFmtId="2" fontId="22" fillId="0" borderId="12" xfId="0" applyNumberFormat="1" applyFont="1" applyBorder="1" applyAlignment="1">
      <alignment horizontal="center" vertical="center"/>
    </xf>
    <xf numFmtId="177" fontId="22" fillId="0" borderId="12" xfId="0" applyNumberFormat="1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177" fontId="22" fillId="0" borderId="6" xfId="0" applyNumberFormat="1" applyFont="1" applyBorder="1" applyAlignment="1">
      <alignment horizontal="center" vertical="center"/>
    </xf>
    <xf numFmtId="0" fontId="16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2" fillId="0" borderId="0" xfId="0" applyFont="1" applyAlignment="1" applyProtection="1">
      <alignment horizontal="center" vertical="center"/>
      <protection hidden="1"/>
    </xf>
    <xf numFmtId="49" fontId="11" fillId="0" borderId="0" xfId="0" applyNumberFormat="1" applyFont="1" applyBorder="1" applyAlignment="1" applyProtection="1">
      <alignment horizontal="center" vertical="center"/>
      <protection locked="0"/>
    </xf>
    <xf numFmtId="49" fontId="5" fillId="0" borderId="2" xfId="0" applyNumberFormat="1" applyFont="1" applyBorder="1" applyAlignment="1" applyProtection="1">
      <alignment horizontal="center" vertical="center"/>
      <protection hidden="1"/>
    </xf>
    <xf numFmtId="49" fontId="5" fillId="0" borderId="3" xfId="0" applyNumberFormat="1" applyFont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7" fillId="0" borderId="1" xfId="0" applyFont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43" fontId="6" fillId="4" borderId="3" xfId="1" applyFont="1" applyFill="1" applyBorder="1" applyAlignment="1" applyProtection="1">
      <alignment horizontal="right" vertical="center"/>
      <protection hidden="1"/>
    </xf>
    <xf numFmtId="0" fontId="2" fillId="5" borderId="1" xfId="0" applyFont="1" applyFill="1" applyBorder="1" applyAlignment="1" applyProtection="1">
      <alignment horizontal="center" vertical="center"/>
      <protection hidden="1"/>
    </xf>
    <xf numFmtId="0" fontId="7" fillId="5" borderId="1" xfId="0" applyFont="1" applyFill="1" applyBorder="1" applyAlignment="1" applyProtection="1">
      <alignment horizontal="center" vertical="center"/>
      <protection hidden="1"/>
    </xf>
    <xf numFmtId="0" fontId="2" fillId="5" borderId="14" xfId="0" applyFont="1" applyFill="1" applyBorder="1" applyAlignment="1" applyProtection="1">
      <alignment horizontal="center" vertical="center"/>
      <protection hidden="1"/>
    </xf>
    <xf numFmtId="0" fontId="22" fillId="5" borderId="12" xfId="0" applyFont="1" applyFill="1" applyBorder="1" applyAlignment="1">
      <alignment horizontal="center" vertical="center"/>
    </xf>
    <xf numFmtId="177" fontId="22" fillId="5" borderId="12" xfId="0" applyNumberFormat="1" applyFont="1" applyFill="1" applyBorder="1" applyAlignment="1">
      <alignment horizontal="center" vertical="center"/>
    </xf>
    <xf numFmtId="0" fontId="22" fillId="5" borderId="6" xfId="0" applyFont="1" applyFill="1" applyBorder="1" applyAlignment="1">
      <alignment horizontal="center" vertical="center"/>
    </xf>
    <xf numFmtId="177" fontId="22" fillId="5" borderId="6" xfId="0" applyNumberFormat="1" applyFont="1" applyFill="1" applyBorder="1" applyAlignment="1">
      <alignment horizontal="center" vertical="center"/>
    </xf>
    <xf numFmtId="0" fontId="8" fillId="5" borderId="8" xfId="0" applyFont="1" applyFill="1" applyBorder="1" applyAlignment="1" applyProtection="1">
      <alignment horizontal="center" vertical="center"/>
      <protection hidden="1"/>
    </xf>
    <xf numFmtId="0" fontId="8" fillId="5" borderId="9" xfId="0" applyFont="1" applyFill="1" applyBorder="1" applyAlignment="1" applyProtection="1">
      <alignment horizontal="center" vertical="center"/>
      <protection hidden="1"/>
    </xf>
    <xf numFmtId="0" fontId="8" fillId="5" borderId="15" xfId="0" applyFont="1" applyFill="1" applyBorder="1" applyAlignment="1" applyProtection="1">
      <alignment horizontal="center" vertical="center"/>
      <protection hidden="1"/>
    </xf>
    <xf numFmtId="0" fontId="22" fillId="5" borderId="10" xfId="0" applyFont="1" applyFill="1" applyBorder="1" applyAlignment="1">
      <alignment horizontal="center" vertical="center"/>
    </xf>
    <xf numFmtId="0" fontId="22" fillId="5" borderId="7" xfId="0" applyFont="1" applyFill="1" applyBorder="1" applyAlignment="1">
      <alignment horizontal="center" vertical="center"/>
    </xf>
  </cellXfs>
  <cellStyles count="2">
    <cellStyle name="常规" xfId="0" builtinId="0"/>
    <cellStyle name="千位分隔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0&#24180;&#20070;&#31295;/7.excel&#36130;&#21153;&#21644;&#20250;&#35745;&#24517;&#22791;&#30340;200&#20010;&#25991;&#20214;/&#23454;&#20363;&#25991;&#20214;/&#31532;5&#31456;/&#26368;&#32456;&#25991;&#20214;/&#39046;&#26009;&#2133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供应商名册"/>
      <sheetName val="材料名册"/>
      <sheetName val="部门"/>
      <sheetName val="领料单"/>
    </sheetNames>
    <sheetDataSet>
      <sheetData sheetId="0">
        <row r="1">
          <cell r="B1" t="str">
            <v>供应商名称</v>
          </cell>
        </row>
      </sheetData>
      <sheetData sheetId="1"/>
      <sheetData sheetId="2">
        <row r="1">
          <cell r="A1" t="str">
            <v>部门编码</v>
          </cell>
          <cell r="B1" t="str">
            <v>部门名称</v>
          </cell>
        </row>
        <row r="2">
          <cell r="A2" t="str">
            <v>bm001</v>
          </cell>
          <cell r="B2" t="str">
            <v>一车间</v>
          </cell>
        </row>
        <row r="3">
          <cell r="A3" t="str">
            <v>bm002</v>
          </cell>
          <cell r="B3" t="str">
            <v>二车间</v>
          </cell>
        </row>
        <row r="4">
          <cell r="A4" t="str">
            <v>bm003</v>
          </cell>
          <cell r="B4" t="str">
            <v>三车间</v>
          </cell>
        </row>
        <row r="5">
          <cell r="A5" t="str">
            <v>bm004</v>
          </cell>
          <cell r="B5" t="str">
            <v>四车间</v>
          </cell>
        </row>
        <row r="6">
          <cell r="A6" t="str">
            <v>bm005</v>
          </cell>
          <cell r="B6" t="str">
            <v>五车间</v>
          </cell>
        </row>
        <row r="7">
          <cell r="A7" t="str">
            <v>bm006</v>
          </cell>
          <cell r="B7" t="str">
            <v>维修部</v>
          </cell>
        </row>
        <row r="8">
          <cell r="A8" t="str">
            <v>bm007</v>
          </cell>
          <cell r="B8" t="str">
            <v>综合部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24"/>
  <sheetViews>
    <sheetView workbookViewId="0">
      <selection activeCell="F2" sqref="F2:F20"/>
    </sheetView>
  </sheetViews>
  <sheetFormatPr defaultRowHeight="13.5" x14ac:dyDescent="0.15"/>
  <sheetData>
    <row r="1" spans="1:6" x14ac:dyDescent="0.15">
      <c r="A1" s="31" t="s">
        <v>128</v>
      </c>
      <c r="B1" s="31" t="s">
        <v>200</v>
      </c>
      <c r="C1" s="31" t="s">
        <v>129</v>
      </c>
      <c r="D1" s="31" t="s">
        <v>130</v>
      </c>
      <c r="E1" s="31" t="s">
        <v>131</v>
      </c>
      <c r="F1" s="31" t="s">
        <v>155</v>
      </c>
    </row>
    <row r="2" spans="1:6" x14ac:dyDescent="0.15">
      <c r="A2" s="1" t="s">
        <v>132</v>
      </c>
      <c r="B2" s="1" t="s">
        <v>205</v>
      </c>
      <c r="C2" s="1" t="s">
        <v>133</v>
      </c>
      <c r="D2" s="1" t="s">
        <v>134</v>
      </c>
      <c r="E2" s="1">
        <v>0.25</v>
      </c>
      <c r="F2" s="52">
        <v>510</v>
      </c>
    </row>
    <row r="3" spans="1:6" x14ac:dyDescent="0.15">
      <c r="A3" s="1" t="s">
        <v>17</v>
      </c>
      <c r="B3" s="1" t="s">
        <v>205</v>
      </c>
      <c r="C3" s="1" t="s">
        <v>135</v>
      </c>
      <c r="D3" s="1" t="s">
        <v>134</v>
      </c>
      <c r="E3" s="1">
        <v>0.33</v>
      </c>
      <c r="F3" s="52">
        <v>10010</v>
      </c>
    </row>
    <row r="4" spans="1:6" x14ac:dyDescent="0.15">
      <c r="A4" s="1" t="s">
        <v>18</v>
      </c>
      <c r="B4" s="1" t="s">
        <v>205</v>
      </c>
      <c r="C4" s="1" t="s">
        <v>136</v>
      </c>
      <c r="D4" s="1" t="s">
        <v>134</v>
      </c>
      <c r="E4" s="1">
        <v>0.57999999999999996</v>
      </c>
      <c r="F4" s="52">
        <v>830</v>
      </c>
    </row>
    <row r="5" spans="1:6" x14ac:dyDescent="0.15">
      <c r="A5" s="1" t="s">
        <v>19</v>
      </c>
      <c r="B5" s="1" t="s">
        <v>205</v>
      </c>
      <c r="C5" s="1" t="s">
        <v>137</v>
      </c>
      <c r="D5" s="1" t="s">
        <v>134</v>
      </c>
      <c r="E5" s="1">
        <v>0.89</v>
      </c>
      <c r="F5" s="52">
        <v>1590</v>
      </c>
    </row>
    <row r="6" spans="1:6" x14ac:dyDescent="0.15">
      <c r="A6" s="1" t="s">
        <v>20</v>
      </c>
      <c r="B6" s="1" t="s">
        <v>205</v>
      </c>
      <c r="C6" s="1" t="s">
        <v>138</v>
      </c>
      <c r="D6" s="1" t="s">
        <v>134</v>
      </c>
      <c r="E6" s="1">
        <v>0.21</v>
      </c>
      <c r="F6" s="52">
        <v>710</v>
      </c>
    </row>
    <row r="7" spans="1:6" x14ac:dyDescent="0.15">
      <c r="A7" s="1" t="s">
        <v>21</v>
      </c>
      <c r="B7" s="1" t="s">
        <v>205</v>
      </c>
      <c r="C7" s="1" t="s">
        <v>139</v>
      </c>
      <c r="D7" s="1" t="s">
        <v>134</v>
      </c>
      <c r="E7" s="1">
        <v>0.36</v>
      </c>
      <c r="F7" s="52">
        <v>990</v>
      </c>
    </row>
    <row r="8" spans="1:6" x14ac:dyDescent="0.15">
      <c r="A8" s="1" t="s">
        <v>140</v>
      </c>
      <c r="B8" s="1" t="s">
        <v>206</v>
      </c>
      <c r="C8" s="1" t="s">
        <v>141</v>
      </c>
      <c r="D8" s="1" t="s">
        <v>134</v>
      </c>
      <c r="E8" s="1">
        <v>0.78</v>
      </c>
      <c r="F8" s="52">
        <v>710</v>
      </c>
    </row>
    <row r="9" spans="1:6" x14ac:dyDescent="0.15">
      <c r="A9" s="1" t="s">
        <v>23</v>
      </c>
      <c r="B9" s="1" t="s">
        <v>206</v>
      </c>
      <c r="C9" s="1" t="s">
        <v>142</v>
      </c>
      <c r="D9" s="1" t="s">
        <v>134</v>
      </c>
      <c r="E9" s="1">
        <v>0.65</v>
      </c>
      <c r="F9" s="52">
        <v>860</v>
      </c>
    </row>
    <row r="10" spans="1:6" x14ac:dyDescent="0.15">
      <c r="A10" s="1" t="s">
        <v>24</v>
      </c>
      <c r="B10" s="1" t="s">
        <v>206</v>
      </c>
      <c r="C10" s="1" t="s">
        <v>143</v>
      </c>
      <c r="D10" s="1" t="s">
        <v>134</v>
      </c>
      <c r="E10" s="1">
        <v>0.75</v>
      </c>
      <c r="F10" s="52">
        <v>466</v>
      </c>
    </row>
    <row r="11" spans="1:6" x14ac:dyDescent="0.15">
      <c r="A11" s="1" t="s">
        <v>25</v>
      </c>
      <c r="B11" s="1" t="s">
        <v>206</v>
      </c>
      <c r="C11" s="1" t="s">
        <v>144</v>
      </c>
      <c r="D11" s="1" t="s">
        <v>134</v>
      </c>
      <c r="E11" s="1">
        <v>0.85</v>
      </c>
      <c r="F11" s="52">
        <v>1480</v>
      </c>
    </row>
    <row r="12" spans="1:6" x14ac:dyDescent="0.15">
      <c r="A12" s="1" t="s">
        <v>26</v>
      </c>
      <c r="B12" s="1" t="s">
        <v>206</v>
      </c>
      <c r="C12" s="1" t="s">
        <v>145</v>
      </c>
      <c r="D12" s="1" t="s">
        <v>134</v>
      </c>
      <c r="E12" s="1">
        <v>0.9</v>
      </c>
      <c r="F12" s="52">
        <v>850</v>
      </c>
    </row>
    <row r="13" spans="1:6" x14ac:dyDescent="0.15">
      <c r="A13" s="1" t="s">
        <v>27</v>
      </c>
      <c r="B13" s="1" t="s">
        <v>206</v>
      </c>
      <c r="C13" s="1" t="s">
        <v>146</v>
      </c>
      <c r="D13" s="1" t="s">
        <v>134</v>
      </c>
      <c r="E13" s="1">
        <v>0.55000000000000004</v>
      </c>
      <c r="F13" s="52">
        <v>531</v>
      </c>
    </row>
    <row r="14" spans="1:6" x14ac:dyDescent="0.15">
      <c r="A14" s="1" t="s">
        <v>147</v>
      </c>
      <c r="B14" s="1" t="s">
        <v>207</v>
      </c>
      <c r="C14" s="1" t="s">
        <v>148</v>
      </c>
      <c r="D14" s="1" t="s">
        <v>134</v>
      </c>
      <c r="E14" s="1">
        <v>58.5</v>
      </c>
      <c r="F14" s="52">
        <v>156</v>
      </c>
    </row>
    <row r="15" spans="1:6" x14ac:dyDescent="0.15">
      <c r="A15" s="1" t="s">
        <v>29</v>
      </c>
      <c r="B15" s="1" t="s">
        <v>207</v>
      </c>
      <c r="C15" s="1" t="s">
        <v>149</v>
      </c>
      <c r="D15" s="1" t="s">
        <v>134</v>
      </c>
      <c r="E15" s="1">
        <v>75.599999999999994</v>
      </c>
      <c r="F15" s="52">
        <v>310</v>
      </c>
    </row>
    <row r="16" spans="1:6" x14ac:dyDescent="0.15">
      <c r="A16" s="1" t="s">
        <v>30</v>
      </c>
      <c r="B16" s="1" t="s">
        <v>207</v>
      </c>
      <c r="C16" s="1" t="s">
        <v>150</v>
      </c>
      <c r="D16" s="1" t="s">
        <v>134</v>
      </c>
      <c r="E16" s="1">
        <v>124.85</v>
      </c>
      <c r="F16" s="52">
        <v>462</v>
      </c>
    </row>
    <row r="17" spans="1:13" x14ac:dyDescent="0.15">
      <c r="A17" s="1" t="s">
        <v>31</v>
      </c>
      <c r="B17" s="1" t="s">
        <v>207</v>
      </c>
      <c r="C17" s="1" t="s">
        <v>151</v>
      </c>
      <c r="D17" s="1" t="s">
        <v>134</v>
      </c>
      <c r="E17" s="1">
        <v>320</v>
      </c>
      <c r="F17" s="52">
        <v>135</v>
      </c>
    </row>
    <row r="18" spans="1:13" x14ac:dyDescent="0.15">
      <c r="A18" s="1" t="s">
        <v>32</v>
      </c>
      <c r="B18" s="1" t="s">
        <v>207</v>
      </c>
      <c r="C18" s="1" t="s">
        <v>152</v>
      </c>
      <c r="D18" s="1" t="s">
        <v>134</v>
      </c>
      <c r="E18" s="1">
        <v>70</v>
      </c>
      <c r="F18" s="52">
        <v>51</v>
      </c>
    </row>
    <row r="19" spans="1:13" x14ac:dyDescent="0.15">
      <c r="A19" s="1" t="s">
        <v>33</v>
      </c>
      <c r="B19" s="1" t="s">
        <v>207</v>
      </c>
      <c r="C19" s="1" t="s">
        <v>153</v>
      </c>
      <c r="D19" s="1" t="s">
        <v>134</v>
      </c>
      <c r="E19" s="1">
        <v>185</v>
      </c>
      <c r="F19" s="52">
        <v>60</v>
      </c>
    </row>
    <row r="20" spans="1:13" x14ac:dyDescent="0.15">
      <c r="A20" s="1" t="s">
        <v>34</v>
      </c>
      <c r="B20" s="1" t="s">
        <v>207</v>
      </c>
      <c r="C20" s="1" t="s">
        <v>154</v>
      </c>
      <c r="D20" s="1" t="s">
        <v>134</v>
      </c>
      <c r="E20" s="1">
        <v>412.5</v>
      </c>
      <c r="F20" s="52">
        <v>28</v>
      </c>
    </row>
    <row r="24" spans="1:13" x14ac:dyDescent="0.15">
      <c r="M24">
        <v>10</v>
      </c>
    </row>
  </sheetData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M91"/>
  <sheetViews>
    <sheetView topLeftCell="B1" workbookViewId="0">
      <selection activeCell="P19" sqref="P19"/>
    </sheetView>
  </sheetViews>
  <sheetFormatPr defaultRowHeight="15.75" x14ac:dyDescent="0.15"/>
  <cols>
    <col min="1" max="1" width="0.875" style="20" customWidth="1"/>
    <col min="2" max="2" width="7.375" style="20" bestFit="1" customWidth="1"/>
    <col min="3" max="3" width="4.875" style="20" customWidth="1"/>
    <col min="4" max="4" width="11.25" style="22" bestFit="1" customWidth="1"/>
    <col min="5" max="5" width="12" style="20" customWidth="1"/>
    <col min="6" max="6" width="16.375" style="20" customWidth="1"/>
    <col min="7" max="7" width="9.25" style="20" bestFit="1" customWidth="1"/>
    <col min="8" max="8" width="8.375" style="20" bestFit="1" customWidth="1"/>
    <col min="9" max="9" width="9.25" style="20" bestFit="1" customWidth="1"/>
    <col min="10" max="10" width="5.5" style="20" bestFit="1" customWidth="1"/>
    <col min="11" max="11" width="9.625" style="20" customWidth="1"/>
    <col min="12" max="12" width="10.25" style="20" customWidth="1"/>
    <col min="13" max="13" width="16.75" style="20" customWidth="1"/>
    <col min="14" max="16384" width="9" style="20"/>
  </cols>
  <sheetData>
    <row r="1" spans="2:13" ht="56.25" customHeight="1" x14ac:dyDescent="0.15">
      <c r="B1" s="44" t="s">
        <v>202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2:13" ht="24.75" customHeight="1" x14ac:dyDescent="0.15">
      <c r="B2" s="21" t="s">
        <v>104</v>
      </c>
      <c r="L2" s="20" t="s">
        <v>105</v>
      </c>
      <c r="M2" s="20">
        <f>SUBTOTAL(9,M4:M500)</f>
        <v>1690090.7100000002</v>
      </c>
    </row>
    <row r="3" spans="2:13" s="24" customFormat="1" ht="21.75" customHeight="1" x14ac:dyDescent="0.25">
      <c r="B3" s="23" t="s">
        <v>106</v>
      </c>
      <c r="C3" s="23" t="s">
        <v>107</v>
      </c>
      <c r="D3" s="23" t="s">
        <v>108</v>
      </c>
      <c r="E3" s="23" t="s">
        <v>109</v>
      </c>
      <c r="F3" s="23" t="s">
        <v>40</v>
      </c>
      <c r="G3" s="23" t="s">
        <v>201</v>
      </c>
      <c r="H3" s="23" t="s">
        <v>110</v>
      </c>
      <c r="I3" s="23" t="s">
        <v>43</v>
      </c>
      <c r="J3" s="23" t="s">
        <v>44</v>
      </c>
      <c r="K3" s="23" t="s">
        <v>111</v>
      </c>
      <c r="L3" s="23" t="s">
        <v>7</v>
      </c>
      <c r="M3" s="23" t="s">
        <v>8</v>
      </c>
    </row>
    <row r="4" spans="2:13" s="28" customFormat="1" ht="12.75" x14ac:dyDescent="0.15">
      <c r="B4" s="25">
        <v>1</v>
      </c>
      <c r="C4" s="25">
        <v>1</v>
      </c>
      <c r="D4" s="26" t="s">
        <v>112</v>
      </c>
      <c r="E4" s="25" t="s">
        <v>160</v>
      </c>
      <c r="F4" s="27">
        <v>20100100001</v>
      </c>
      <c r="G4" s="25" t="s">
        <v>20</v>
      </c>
      <c r="H4" s="25" t="s">
        <v>205</v>
      </c>
      <c r="I4" s="25" t="s">
        <v>161</v>
      </c>
      <c r="J4" s="25" t="s">
        <v>162</v>
      </c>
      <c r="K4" s="25">
        <v>5000</v>
      </c>
      <c r="L4" s="25">
        <v>0.21</v>
      </c>
      <c r="M4" s="25">
        <f>K4*L4</f>
        <v>1050</v>
      </c>
    </row>
    <row r="5" spans="2:13" s="28" customFormat="1" ht="12.75" x14ac:dyDescent="0.15">
      <c r="B5" s="25">
        <v>1</v>
      </c>
      <c r="C5" s="25">
        <v>1</v>
      </c>
      <c r="D5" s="26" t="s">
        <v>113</v>
      </c>
      <c r="E5" s="25" t="s">
        <v>163</v>
      </c>
      <c r="F5" s="27">
        <v>20100100001</v>
      </c>
      <c r="G5" s="25" t="s">
        <v>16</v>
      </c>
      <c r="H5" s="25" t="s">
        <v>205</v>
      </c>
      <c r="I5" s="25" t="s">
        <v>164</v>
      </c>
      <c r="J5" s="25" t="s">
        <v>162</v>
      </c>
      <c r="K5" s="25">
        <v>8500</v>
      </c>
      <c r="L5" s="25">
        <v>0.25</v>
      </c>
      <c r="M5" s="25">
        <f t="shared" ref="M5:M68" si="0">K5*L5</f>
        <v>2125</v>
      </c>
    </row>
    <row r="6" spans="2:13" s="28" customFormat="1" ht="12.75" x14ac:dyDescent="0.15">
      <c r="B6" s="25">
        <v>1</v>
      </c>
      <c r="C6" s="25">
        <v>1</v>
      </c>
      <c r="D6" s="26" t="s">
        <v>114</v>
      </c>
      <c r="E6" s="25" t="s">
        <v>165</v>
      </c>
      <c r="F6" s="27">
        <v>20100100001</v>
      </c>
      <c r="G6" s="25" t="s">
        <v>17</v>
      </c>
      <c r="H6" s="25" t="s">
        <v>205</v>
      </c>
      <c r="I6" s="25" t="s">
        <v>166</v>
      </c>
      <c r="J6" s="25" t="s">
        <v>162</v>
      </c>
      <c r="K6" s="25">
        <v>15000</v>
      </c>
      <c r="L6" s="25">
        <v>0.33</v>
      </c>
      <c r="M6" s="25">
        <f t="shared" si="0"/>
        <v>4950</v>
      </c>
    </row>
    <row r="7" spans="2:13" s="28" customFormat="1" ht="12.75" x14ac:dyDescent="0.15">
      <c r="B7" s="25">
        <v>1</v>
      </c>
      <c r="C7" s="25">
        <v>1</v>
      </c>
      <c r="D7" s="26" t="s">
        <v>115</v>
      </c>
      <c r="E7" s="25" t="s">
        <v>167</v>
      </c>
      <c r="F7" s="27">
        <v>20100100001</v>
      </c>
      <c r="G7" s="25" t="s">
        <v>18</v>
      </c>
      <c r="H7" s="25" t="s">
        <v>205</v>
      </c>
      <c r="I7" s="25" t="s">
        <v>168</v>
      </c>
      <c r="J7" s="25" t="s">
        <v>162</v>
      </c>
      <c r="K7" s="25">
        <v>20000</v>
      </c>
      <c r="L7" s="25">
        <v>0.57999999999999996</v>
      </c>
      <c r="M7" s="25">
        <f t="shared" si="0"/>
        <v>11600</v>
      </c>
    </row>
    <row r="8" spans="2:13" s="28" customFormat="1" ht="12.75" x14ac:dyDescent="0.15">
      <c r="B8" s="25">
        <v>1</v>
      </c>
      <c r="C8" s="25">
        <v>2</v>
      </c>
      <c r="D8" s="26" t="s">
        <v>116</v>
      </c>
      <c r="E8" s="25" t="s">
        <v>169</v>
      </c>
      <c r="F8" s="27">
        <v>20100100001</v>
      </c>
      <c r="G8" s="25" t="s">
        <v>19</v>
      </c>
      <c r="H8" s="25" t="s">
        <v>205</v>
      </c>
      <c r="I8" s="25" t="s">
        <v>170</v>
      </c>
      <c r="J8" s="25" t="s">
        <v>162</v>
      </c>
      <c r="K8" s="25">
        <v>5000</v>
      </c>
      <c r="L8" s="25">
        <v>0.89</v>
      </c>
      <c r="M8" s="25">
        <f t="shared" si="0"/>
        <v>4450</v>
      </c>
    </row>
    <row r="9" spans="2:13" s="28" customFormat="1" ht="12.75" x14ac:dyDescent="0.15">
      <c r="B9" s="25">
        <v>1</v>
      </c>
      <c r="C9" s="25">
        <v>2</v>
      </c>
      <c r="D9" s="26" t="s">
        <v>116</v>
      </c>
      <c r="E9" s="25" t="s">
        <v>169</v>
      </c>
      <c r="F9" s="27">
        <v>20100100001</v>
      </c>
      <c r="G9" s="25" t="s">
        <v>20</v>
      </c>
      <c r="H9" s="25" t="s">
        <v>205</v>
      </c>
      <c r="I9" s="25" t="s">
        <v>161</v>
      </c>
      <c r="J9" s="25" t="s">
        <v>162</v>
      </c>
      <c r="K9" s="25">
        <v>7800</v>
      </c>
      <c r="L9" s="25">
        <v>0.21</v>
      </c>
      <c r="M9" s="25">
        <f t="shared" si="0"/>
        <v>1638</v>
      </c>
    </row>
    <row r="10" spans="2:13" s="28" customFormat="1" ht="12.75" x14ac:dyDescent="0.15">
      <c r="B10" s="25">
        <v>1</v>
      </c>
      <c r="C10" s="25">
        <v>3</v>
      </c>
      <c r="D10" s="26" t="s">
        <v>116</v>
      </c>
      <c r="E10" s="25" t="s">
        <v>169</v>
      </c>
      <c r="F10" s="27">
        <v>20100100001</v>
      </c>
      <c r="G10" s="25" t="s">
        <v>21</v>
      </c>
      <c r="H10" s="25" t="s">
        <v>205</v>
      </c>
      <c r="I10" s="25" t="s">
        <v>171</v>
      </c>
      <c r="J10" s="25" t="s">
        <v>162</v>
      </c>
      <c r="K10" s="25">
        <v>5000</v>
      </c>
      <c r="L10" s="25">
        <v>0.36</v>
      </c>
      <c r="M10" s="25">
        <f t="shared" si="0"/>
        <v>1800</v>
      </c>
    </row>
    <row r="11" spans="2:13" s="28" customFormat="1" ht="12.75" x14ac:dyDescent="0.15">
      <c r="B11" s="25">
        <v>1</v>
      </c>
      <c r="C11" s="25">
        <v>3</v>
      </c>
      <c r="D11" s="26" t="s">
        <v>117</v>
      </c>
      <c r="E11" s="25" t="s">
        <v>172</v>
      </c>
      <c r="F11" s="27">
        <v>20100100001</v>
      </c>
      <c r="G11" s="25" t="s">
        <v>22</v>
      </c>
      <c r="H11" s="25" t="s">
        <v>206</v>
      </c>
      <c r="I11" s="25" t="s">
        <v>173</v>
      </c>
      <c r="J11" s="25" t="s">
        <v>162</v>
      </c>
      <c r="K11" s="25">
        <v>500</v>
      </c>
      <c r="L11" s="25">
        <v>0.78</v>
      </c>
      <c r="M11" s="25">
        <f t="shared" si="0"/>
        <v>390</v>
      </c>
    </row>
    <row r="12" spans="2:13" s="28" customFormat="1" ht="12.75" x14ac:dyDescent="0.15">
      <c r="B12" s="25">
        <v>1</v>
      </c>
      <c r="C12" s="25">
        <v>3</v>
      </c>
      <c r="D12" s="26" t="s">
        <v>114</v>
      </c>
      <c r="E12" s="25" t="s">
        <v>165</v>
      </c>
      <c r="F12" s="27">
        <v>20100100001</v>
      </c>
      <c r="G12" s="25" t="s">
        <v>23</v>
      </c>
      <c r="H12" s="25" t="s">
        <v>206</v>
      </c>
      <c r="I12" s="25" t="s">
        <v>174</v>
      </c>
      <c r="J12" s="25" t="s">
        <v>162</v>
      </c>
      <c r="K12" s="25">
        <v>600</v>
      </c>
      <c r="L12" s="25">
        <v>0.65</v>
      </c>
      <c r="M12" s="25">
        <f>K12*L12</f>
        <v>390</v>
      </c>
    </row>
    <row r="13" spans="2:13" s="28" customFormat="1" ht="12.75" x14ac:dyDescent="0.15">
      <c r="B13" s="25">
        <v>1</v>
      </c>
      <c r="C13" s="25">
        <v>3</v>
      </c>
      <c r="D13" s="26" t="s">
        <v>116</v>
      </c>
      <c r="E13" s="25" t="s">
        <v>169</v>
      </c>
      <c r="F13" s="27">
        <v>20100100001</v>
      </c>
      <c r="G13" s="25" t="s">
        <v>24</v>
      </c>
      <c r="H13" s="25" t="s">
        <v>206</v>
      </c>
      <c r="I13" s="25" t="s">
        <v>175</v>
      </c>
      <c r="J13" s="25" t="s">
        <v>162</v>
      </c>
      <c r="K13" s="25">
        <v>1200</v>
      </c>
      <c r="L13" s="25">
        <v>0.75</v>
      </c>
      <c r="M13" s="25">
        <f>K13*L13</f>
        <v>900</v>
      </c>
    </row>
    <row r="14" spans="2:13" s="28" customFormat="1" ht="12.75" x14ac:dyDescent="0.15">
      <c r="B14" s="25">
        <v>1</v>
      </c>
      <c r="C14" s="25">
        <v>5</v>
      </c>
      <c r="D14" s="26" t="s">
        <v>112</v>
      </c>
      <c r="E14" s="25" t="s">
        <v>160</v>
      </c>
      <c r="F14" s="27">
        <v>20100100001</v>
      </c>
      <c r="G14" s="25" t="s">
        <v>25</v>
      </c>
      <c r="H14" s="25" t="s">
        <v>206</v>
      </c>
      <c r="I14" s="25" t="s">
        <v>176</v>
      </c>
      <c r="J14" s="25" t="s">
        <v>162</v>
      </c>
      <c r="K14" s="25">
        <v>3000</v>
      </c>
      <c r="L14" s="25">
        <v>0.85</v>
      </c>
      <c r="M14" s="25">
        <f t="shared" si="0"/>
        <v>2550</v>
      </c>
    </row>
    <row r="15" spans="2:13" s="28" customFormat="1" ht="12.75" x14ac:dyDescent="0.15">
      <c r="B15" s="25">
        <v>1</v>
      </c>
      <c r="C15" s="25">
        <v>5</v>
      </c>
      <c r="D15" s="26" t="s">
        <v>115</v>
      </c>
      <c r="E15" s="25" t="s">
        <v>167</v>
      </c>
      <c r="F15" s="27">
        <v>20100100001</v>
      </c>
      <c r="G15" s="25" t="s">
        <v>26</v>
      </c>
      <c r="H15" s="25" t="s">
        <v>206</v>
      </c>
      <c r="I15" s="25" t="s">
        <v>177</v>
      </c>
      <c r="J15" s="25" t="s">
        <v>162</v>
      </c>
      <c r="K15" s="25">
        <v>5000</v>
      </c>
      <c r="L15" s="25">
        <v>0.9</v>
      </c>
      <c r="M15" s="25">
        <f t="shared" si="0"/>
        <v>4500</v>
      </c>
    </row>
    <row r="16" spans="2:13" s="28" customFormat="1" ht="12.75" x14ac:dyDescent="0.15">
      <c r="B16" s="25">
        <v>1</v>
      </c>
      <c r="C16" s="25">
        <v>5</v>
      </c>
      <c r="D16" s="26" t="s">
        <v>114</v>
      </c>
      <c r="E16" s="25" t="s">
        <v>165</v>
      </c>
      <c r="F16" s="27">
        <v>20100100001</v>
      </c>
      <c r="G16" s="25" t="s">
        <v>27</v>
      </c>
      <c r="H16" s="25" t="s">
        <v>206</v>
      </c>
      <c r="I16" s="25" t="s">
        <v>178</v>
      </c>
      <c r="J16" s="25" t="s">
        <v>162</v>
      </c>
      <c r="K16" s="25">
        <v>4500</v>
      </c>
      <c r="L16" s="25">
        <v>0.55000000000000004</v>
      </c>
      <c r="M16" s="25">
        <f t="shared" si="0"/>
        <v>2475</v>
      </c>
    </row>
    <row r="17" spans="2:13" s="28" customFormat="1" ht="12.75" x14ac:dyDescent="0.15">
      <c r="B17" s="25">
        <v>1</v>
      </c>
      <c r="C17" s="25">
        <v>5</v>
      </c>
      <c r="D17" s="26" t="s">
        <v>118</v>
      </c>
      <c r="E17" s="25" t="s">
        <v>179</v>
      </c>
      <c r="F17" s="27">
        <v>20100100001</v>
      </c>
      <c r="G17" s="25" t="s">
        <v>28</v>
      </c>
      <c r="H17" s="25" t="s">
        <v>207</v>
      </c>
      <c r="I17" s="25" t="s">
        <v>180</v>
      </c>
      <c r="J17" s="25" t="s">
        <v>162</v>
      </c>
      <c r="K17" s="25">
        <v>7800</v>
      </c>
      <c r="L17" s="25">
        <v>58.5</v>
      </c>
      <c r="M17" s="25">
        <f t="shared" si="0"/>
        <v>456300</v>
      </c>
    </row>
    <row r="18" spans="2:13" s="28" customFormat="1" ht="12.75" x14ac:dyDescent="0.15">
      <c r="B18" s="25">
        <v>1</v>
      </c>
      <c r="C18" s="25">
        <v>5</v>
      </c>
      <c r="D18" s="26" t="s">
        <v>119</v>
      </c>
      <c r="E18" s="25" t="s">
        <v>181</v>
      </c>
      <c r="F18" s="27">
        <v>20100100001</v>
      </c>
      <c r="G18" s="25" t="s">
        <v>23</v>
      </c>
      <c r="H18" s="25" t="s">
        <v>206</v>
      </c>
      <c r="I18" s="25" t="s">
        <v>174</v>
      </c>
      <c r="J18" s="25" t="s">
        <v>162</v>
      </c>
      <c r="K18" s="25">
        <v>500</v>
      </c>
      <c r="L18" s="25">
        <v>0.65</v>
      </c>
      <c r="M18" s="25">
        <f t="shared" si="0"/>
        <v>325</v>
      </c>
    </row>
    <row r="19" spans="2:13" s="28" customFormat="1" ht="12.75" x14ac:dyDescent="0.15">
      <c r="B19" s="25">
        <v>1</v>
      </c>
      <c r="C19" s="25">
        <v>5</v>
      </c>
      <c r="D19" s="26" t="s">
        <v>117</v>
      </c>
      <c r="E19" s="25" t="s">
        <v>172</v>
      </c>
      <c r="F19" s="27">
        <v>20100100001</v>
      </c>
      <c r="G19" s="25" t="s">
        <v>24</v>
      </c>
      <c r="H19" s="25" t="s">
        <v>206</v>
      </c>
      <c r="I19" s="25" t="s">
        <v>175</v>
      </c>
      <c r="J19" s="25" t="s">
        <v>162</v>
      </c>
      <c r="K19" s="25">
        <v>600</v>
      </c>
      <c r="L19" s="25">
        <v>0.75</v>
      </c>
      <c r="M19" s="25">
        <f t="shared" si="0"/>
        <v>450</v>
      </c>
    </row>
    <row r="20" spans="2:13" s="28" customFormat="1" ht="12.75" x14ac:dyDescent="0.15">
      <c r="B20" s="25">
        <v>1</v>
      </c>
      <c r="C20" s="25">
        <v>5</v>
      </c>
      <c r="D20" s="26" t="s">
        <v>119</v>
      </c>
      <c r="E20" s="25" t="s">
        <v>181</v>
      </c>
      <c r="F20" s="27">
        <v>20100100001</v>
      </c>
      <c r="G20" s="25" t="s">
        <v>25</v>
      </c>
      <c r="H20" s="25" t="s">
        <v>206</v>
      </c>
      <c r="I20" s="25" t="s">
        <v>176</v>
      </c>
      <c r="J20" s="25" t="s">
        <v>162</v>
      </c>
      <c r="K20" s="25">
        <v>850</v>
      </c>
      <c r="L20" s="25">
        <v>0.85</v>
      </c>
      <c r="M20" s="25">
        <f t="shared" si="0"/>
        <v>722.5</v>
      </c>
    </row>
    <row r="21" spans="2:13" s="28" customFormat="1" ht="12.75" x14ac:dyDescent="0.15">
      <c r="B21" s="25">
        <v>1</v>
      </c>
      <c r="C21" s="25">
        <v>6</v>
      </c>
      <c r="D21" s="26" t="s">
        <v>119</v>
      </c>
      <c r="E21" s="25" t="s">
        <v>181</v>
      </c>
      <c r="F21" s="27">
        <v>20100100001</v>
      </c>
      <c r="G21" s="25" t="s">
        <v>26</v>
      </c>
      <c r="H21" s="25" t="s">
        <v>206</v>
      </c>
      <c r="I21" s="25" t="s">
        <v>177</v>
      </c>
      <c r="J21" s="25" t="s">
        <v>162</v>
      </c>
      <c r="K21" s="25">
        <v>900</v>
      </c>
      <c r="L21" s="25">
        <v>0.9</v>
      </c>
      <c r="M21" s="25">
        <f t="shared" si="0"/>
        <v>810</v>
      </c>
    </row>
    <row r="22" spans="2:13" s="28" customFormat="1" ht="12.75" x14ac:dyDescent="0.15">
      <c r="B22" s="25">
        <v>1</v>
      </c>
      <c r="C22" s="25">
        <v>6</v>
      </c>
      <c r="D22" s="26" t="s">
        <v>120</v>
      </c>
      <c r="E22" s="25" t="s">
        <v>182</v>
      </c>
      <c r="F22" s="27">
        <v>20100100001</v>
      </c>
      <c r="G22" s="25" t="s">
        <v>27</v>
      </c>
      <c r="H22" s="25" t="s">
        <v>206</v>
      </c>
      <c r="I22" s="25" t="s">
        <v>178</v>
      </c>
      <c r="J22" s="25" t="s">
        <v>162</v>
      </c>
      <c r="K22" s="25">
        <v>1000</v>
      </c>
      <c r="L22" s="25">
        <v>0.55000000000000004</v>
      </c>
      <c r="M22" s="25">
        <f t="shared" si="0"/>
        <v>550</v>
      </c>
    </row>
    <row r="23" spans="2:13" s="28" customFormat="1" ht="12.75" x14ac:dyDescent="0.15">
      <c r="B23" s="25">
        <v>1</v>
      </c>
      <c r="C23" s="25">
        <v>6</v>
      </c>
      <c r="D23" s="26" t="s">
        <v>121</v>
      </c>
      <c r="E23" s="25" t="s">
        <v>183</v>
      </c>
      <c r="F23" s="27">
        <v>20100100001</v>
      </c>
      <c r="G23" s="25" t="s">
        <v>28</v>
      </c>
      <c r="H23" s="25" t="s">
        <v>207</v>
      </c>
      <c r="I23" s="25" t="s">
        <v>180</v>
      </c>
      <c r="J23" s="25" t="s">
        <v>162</v>
      </c>
      <c r="K23" s="25">
        <v>1000</v>
      </c>
      <c r="L23" s="25">
        <v>58.5</v>
      </c>
      <c r="M23" s="25">
        <f t="shared" si="0"/>
        <v>58500</v>
      </c>
    </row>
    <row r="24" spans="2:13" x14ac:dyDescent="0.15">
      <c r="B24" s="25">
        <v>1</v>
      </c>
      <c r="C24" s="25">
        <v>6</v>
      </c>
      <c r="D24" s="26" t="s">
        <v>118</v>
      </c>
      <c r="E24" s="25" t="s">
        <v>179</v>
      </c>
      <c r="F24" s="27">
        <v>20100100001</v>
      </c>
      <c r="G24" s="25" t="s">
        <v>33</v>
      </c>
      <c r="H24" s="25" t="s">
        <v>207</v>
      </c>
      <c r="I24" s="25" t="s">
        <v>184</v>
      </c>
      <c r="J24" s="25" t="s">
        <v>162</v>
      </c>
      <c r="K24" s="29">
        <v>1000</v>
      </c>
      <c r="L24" s="25">
        <v>185</v>
      </c>
      <c r="M24" s="25">
        <f t="shared" si="0"/>
        <v>185000</v>
      </c>
    </row>
    <row r="25" spans="2:13" x14ac:dyDescent="0.15">
      <c r="B25" s="25">
        <v>1</v>
      </c>
      <c r="C25" s="25">
        <v>7</v>
      </c>
      <c r="D25" s="26" t="s">
        <v>114</v>
      </c>
      <c r="E25" s="25" t="s">
        <v>165</v>
      </c>
      <c r="F25" s="27">
        <v>20100100001</v>
      </c>
      <c r="G25" s="25" t="s">
        <v>34</v>
      </c>
      <c r="H25" s="25" t="s">
        <v>207</v>
      </c>
      <c r="I25" s="25" t="s">
        <v>154</v>
      </c>
      <c r="J25" s="25" t="s">
        <v>162</v>
      </c>
      <c r="K25" s="29">
        <v>1000</v>
      </c>
      <c r="L25" s="25">
        <v>412.5</v>
      </c>
      <c r="M25" s="25">
        <f t="shared" si="0"/>
        <v>412500</v>
      </c>
    </row>
    <row r="26" spans="2:13" x14ac:dyDescent="0.15">
      <c r="B26" s="25">
        <v>1</v>
      </c>
      <c r="C26" s="25">
        <v>7</v>
      </c>
      <c r="D26" s="26" t="s">
        <v>122</v>
      </c>
      <c r="E26" s="25" t="s">
        <v>185</v>
      </c>
      <c r="F26" s="27">
        <v>20100100001</v>
      </c>
      <c r="G26" s="25" t="s">
        <v>20</v>
      </c>
      <c r="H26" s="25" t="s">
        <v>205</v>
      </c>
      <c r="I26" s="25" t="s">
        <v>161</v>
      </c>
      <c r="J26" s="25" t="s">
        <v>162</v>
      </c>
      <c r="K26" s="29">
        <v>500</v>
      </c>
      <c r="L26" s="25">
        <v>0.21</v>
      </c>
      <c r="M26" s="25">
        <f t="shared" si="0"/>
        <v>105</v>
      </c>
    </row>
    <row r="27" spans="2:13" x14ac:dyDescent="0.15">
      <c r="B27" s="25">
        <v>1</v>
      </c>
      <c r="C27" s="25">
        <v>7</v>
      </c>
      <c r="D27" s="26" t="s">
        <v>119</v>
      </c>
      <c r="E27" s="25" t="s">
        <v>181</v>
      </c>
      <c r="F27" s="27">
        <v>20100100001</v>
      </c>
      <c r="G27" s="25" t="s">
        <v>16</v>
      </c>
      <c r="H27" s="25" t="s">
        <v>205</v>
      </c>
      <c r="I27" s="25" t="s">
        <v>164</v>
      </c>
      <c r="J27" s="25" t="s">
        <v>162</v>
      </c>
      <c r="K27" s="29">
        <v>600</v>
      </c>
      <c r="L27" s="25">
        <v>0.25</v>
      </c>
      <c r="M27" s="25">
        <f t="shared" si="0"/>
        <v>150</v>
      </c>
    </row>
    <row r="28" spans="2:13" x14ac:dyDescent="0.15">
      <c r="B28" s="25">
        <v>1</v>
      </c>
      <c r="C28" s="25">
        <v>7</v>
      </c>
      <c r="D28" s="26" t="s">
        <v>117</v>
      </c>
      <c r="E28" s="25" t="s">
        <v>172</v>
      </c>
      <c r="F28" s="27">
        <v>20100100001</v>
      </c>
      <c r="G28" s="25" t="s">
        <v>17</v>
      </c>
      <c r="H28" s="25" t="s">
        <v>205</v>
      </c>
      <c r="I28" s="25" t="s">
        <v>166</v>
      </c>
      <c r="J28" s="25" t="s">
        <v>162</v>
      </c>
      <c r="K28" s="29">
        <v>450</v>
      </c>
      <c r="L28" s="25">
        <v>0.33</v>
      </c>
      <c r="M28" s="25">
        <f t="shared" si="0"/>
        <v>148.5</v>
      </c>
    </row>
    <row r="29" spans="2:13" x14ac:dyDescent="0.15">
      <c r="B29" s="25">
        <v>1</v>
      </c>
      <c r="C29" s="25">
        <v>7</v>
      </c>
      <c r="D29" s="26" t="s">
        <v>117</v>
      </c>
      <c r="E29" s="25" t="s">
        <v>172</v>
      </c>
      <c r="F29" s="27">
        <v>20100100001</v>
      </c>
      <c r="G29" s="25" t="s">
        <v>18</v>
      </c>
      <c r="H29" s="25" t="s">
        <v>205</v>
      </c>
      <c r="I29" s="25" t="s">
        <v>168</v>
      </c>
      <c r="J29" s="25" t="s">
        <v>162</v>
      </c>
      <c r="K29" s="29">
        <v>620</v>
      </c>
      <c r="L29" s="25">
        <v>0.57999999999999996</v>
      </c>
      <c r="M29" s="25">
        <f t="shared" si="0"/>
        <v>359.59999999999997</v>
      </c>
    </row>
    <row r="30" spans="2:13" x14ac:dyDescent="0.15">
      <c r="B30" s="25">
        <v>1</v>
      </c>
      <c r="C30" s="25">
        <v>8</v>
      </c>
      <c r="D30" s="26" t="s">
        <v>117</v>
      </c>
      <c r="E30" s="25" t="s">
        <v>172</v>
      </c>
      <c r="F30" s="27">
        <v>20100100001</v>
      </c>
      <c r="G30" s="25" t="s">
        <v>19</v>
      </c>
      <c r="H30" s="25" t="s">
        <v>205</v>
      </c>
      <c r="I30" s="25" t="s">
        <v>170</v>
      </c>
      <c r="J30" s="25" t="s">
        <v>162</v>
      </c>
      <c r="K30" s="29">
        <v>850</v>
      </c>
      <c r="L30" s="25">
        <v>0.89</v>
      </c>
      <c r="M30" s="25">
        <f t="shared" si="0"/>
        <v>756.5</v>
      </c>
    </row>
    <row r="31" spans="2:13" x14ac:dyDescent="0.15">
      <c r="B31" s="25">
        <v>1</v>
      </c>
      <c r="C31" s="25">
        <v>8</v>
      </c>
      <c r="D31" s="26" t="s">
        <v>117</v>
      </c>
      <c r="E31" s="25" t="s">
        <v>172</v>
      </c>
      <c r="F31" s="27">
        <v>20100100001</v>
      </c>
      <c r="G31" s="25" t="s">
        <v>20</v>
      </c>
      <c r="H31" s="25" t="s">
        <v>205</v>
      </c>
      <c r="I31" s="25" t="s">
        <v>161</v>
      </c>
      <c r="J31" s="25" t="s">
        <v>162</v>
      </c>
      <c r="K31" s="29">
        <v>780</v>
      </c>
      <c r="L31" s="25">
        <v>0.21</v>
      </c>
      <c r="M31" s="25">
        <f t="shared" si="0"/>
        <v>163.79999999999998</v>
      </c>
    </row>
    <row r="32" spans="2:13" x14ac:dyDescent="0.15">
      <c r="B32" s="25">
        <v>1</v>
      </c>
      <c r="C32" s="25">
        <v>8</v>
      </c>
      <c r="D32" s="26" t="s">
        <v>123</v>
      </c>
      <c r="E32" s="25" t="s">
        <v>186</v>
      </c>
      <c r="F32" s="27">
        <v>20100100001</v>
      </c>
      <c r="G32" s="25" t="s">
        <v>21</v>
      </c>
      <c r="H32" s="25" t="s">
        <v>205</v>
      </c>
      <c r="I32" s="25" t="s">
        <v>171</v>
      </c>
      <c r="J32" s="25" t="s">
        <v>162</v>
      </c>
      <c r="K32" s="29">
        <v>960</v>
      </c>
      <c r="L32" s="25">
        <v>0.36</v>
      </c>
      <c r="M32" s="25">
        <f t="shared" si="0"/>
        <v>345.59999999999997</v>
      </c>
    </row>
    <row r="33" spans="2:13" x14ac:dyDescent="0.15">
      <c r="B33" s="25">
        <v>1</v>
      </c>
      <c r="C33" s="25">
        <v>8</v>
      </c>
      <c r="D33" s="26" t="s">
        <v>117</v>
      </c>
      <c r="E33" s="25" t="s">
        <v>172</v>
      </c>
      <c r="F33" s="27">
        <v>20100100001</v>
      </c>
      <c r="G33" s="25" t="s">
        <v>22</v>
      </c>
      <c r="H33" s="25" t="s">
        <v>206</v>
      </c>
      <c r="I33" s="25" t="s">
        <v>173</v>
      </c>
      <c r="J33" s="25" t="s">
        <v>162</v>
      </c>
      <c r="K33" s="29">
        <v>650</v>
      </c>
      <c r="L33" s="25">
        <v>0.78</v>
      </c>
      <c r="M33" s="25">
        <f t="shared" si="0"/>
        <v>507</v>
      </c>
    </row>
    <row r="34" spans="2:13" x14ac:dyDescent="0.15">
      <c r="B34" s="25">
        <v>1</v>
      </c>
      <c r="C34" s="29">
        <v>10</v>
      </c>
      <c r="D34" s="26" t="s">
        <v>119</v>
      </c>
      <c r="E34" s="25" t="s">
        <v>181</v>
      </c>
      <c r="F34" s="27">
        <v>20100100001</v>
      </c>
      <c r="G34" s="25" t="s">
        <v>23</v>
      </c>
      <c r="H34" s="25" t="s">
        <v>206</v>
      </c>
      <c r="I34" s="25" t="s">
        <v>174</v>
      </c>
      <c r="J34" s="25" t="s">
        <v>162</v>
      </c>
      <c r="K34" s="29">
        <v>520</v>
      </c>
      <c r="L34" s="25">
        <v>0.65</v>
      </c>
      <c r="M34" s="25">
        <f t="shared" si="0"/>
        <v>338</v>
      </c>
    </row>
    <row r="35" spans="2:13" x14ac:dyDescent="0.15">
      <c r="B35" s="25">
        <v>1</v>
      </c>
      <c r="C35" s="29">
        <v>10</v>
      </c>
      <c r="D35" s="26" t="s">
        <v>117</v>
      </c>
      <c r="E35" s="25" t="s">
        <v>172</v>
      </c>
      <c r="F35" s="27">
        <v>20100100001</v>
      </c>
      <c r="G35" s="25" t="s">
        <v>24</v>
      </c>
      <c r="H35" s="25" t="s">
        <v>206</v>
      </c>
      <c r="I35" s="25" t="s">
        <v>175</v>
      </c>
      <c r="J35" s="25" t="s">
        <v>162</v>
      </c>
      <c r="K35" s="29">
        <v>560</v>
      </c>
      <c r="L35" s="25">
        <v>0.75</v>
      </c>
      <c r="M35" s="25">
        <f t="shared" si="0"/>
        <v>420</v>
      </c>
    </row>
    <row r="36" spans="2:13" x14ac:dyDescent="0.15">
      <c r="B36" s="25">
        <v>1</v>
      </c>
      <c r="C36" s="29">
        <v>10</v>
      </c>
      <c r="D36" s="26" t="s">
        <v>113</v>
      </c>
      <c r="E36" s="25" t="s">
        <v>163</v>
      </c>
      <c r="F36" s="27">
        <v>20100100001</v>
      </c>
      <c r="G36" s="25" t="s">
        <v>25</v>
      </c>
      <c r="H36" s="25" t="s">
        <v>206</v>
      </c>
      <c r="I36" s="25" t="s">
        <v>176</v>
      </c>
      <c r="J36" s="25" t="s">
        <v>162</v>
      </c>
      <c r="K36" s="29">
        <v>320</v>
      </c>
      <c r="L36" s="25">
        <v>0.85</v>
      </c>
      <c r="M36" s="25">
        <f t="shared" si="0"/>
        <v>272</v>
      </c>
    </row>
    <row r="37" spans="2:13" x14ac:dyDescent="0.15">
      <c r="B37" s="25">
        <v>1</v>
      </c>
      <c r="C37" s="29">
        <v>11</v>
      </c>
      <c r="D37" s="26" t="s">
        <v>114</v>
      </c>
      <c r="E37" s="25" t="s">
        <v>165</v>
      </c>
      <c r="F37" s="27">
        <v>20100100001</v>
      </c>
      <c r="G37" s="25" t="s">
        <v>26</v>
      </c>
      <c r="H37" s="25" t="s">
        <v>206</v>
      </c>
      <c r="I37" s="25" t="s">
        <v>177</v>
      </c>
      <c r="J37" s="25" t="s">
        <v>162</v>
      </c>
      <c r="K37" s="29">
        <v>410</v>
      </c>
      <c r="L37" s="25">
        <v>0.9</v>
      </c>
      <c r="M37" s="25">
        <f t="shared" si="0"/>
        <v>369</v>
      </c>
    </row>
    <row r="38" spans="2:13" x14ac:dyDescent="0.15">
      <c r="B38" s="25">
        <v>1</v>
      </c>
      <c r="C38" s="29">
        <v>12</v>
      </c>
      <c r="D38" s="26" t="s">
        <v>112</v>
      </c>
      <c r="E38" s="25" t="s">
        <v>160</v>
      </c>
      <c r="F38" s="27">
        <v>20100100001</v>
      </c>
      <c r="G38" s="25" t="s">
        <v>27</v>
      </c>
      <c r="H38" s="25" t="s">
        <v>206</v>
      </c>
      <c r="I38" s="25" t="s">
        <v>178</v>
      </c>
      <c r="J38" s="25" t="s">
        <v>162</v>
      </c>
      <c r="K38" s="29">
        <v>200</v>
      </c>
      <c r="L38" s="25">
        <v>0.55000000000000004</v>
      </c>
      <c r="M38" s="25">
        <f t="shared" si="0"/>
        <v>110.00000000000001</v>
      </c>
    </row>
    <row r="39" spans="2:13" x14ac:dyDescent="0.15">
      <c r="B39" s="25">
        <v>1</v>
      </c>
      <c r="C39" s="29">
        <v>12</v>
      </c>
      <c r="D39" s="26" t="s">
        <v>116</v>
      </c>
      <c r="E39" s="25" t="s">
        <v>169</v>
      </c>
      <c r="F39" s="27">
        <v>20100100001</v>
      </c>
      <c r="G39" s="25" t="s">
        <v>28</v>
      </c>
      <c r="H39" s="25" t="s">
        <v>207</v>
      </c>
      <c r="I39" s="25" t="s">
        <v>180</v>
      </c>
      <c r="J39" s="25" t="s">
        <v>162</v>
      </c>
      <c r="K39" s="29">
        <v>200</v>
      </c>
      <c r="L39" s="25">
        <v>58.5</v>
      </c>
      <c r="M39" s="25">
        <f t="shared" si="0"/>
        <v>11700</v>
      </c>
    </row>
    <row r="40" spans="2:13" x14ac:dyDescent="0.15">
      <c r="B40" s="25">
        <v>1</v>
      </c>
      <c r="C40" s="29">
        <v>13</v>
      </c>
      <c r="D40" s="26" t="s">
        <v>123</v>
      </c>
      <c r="E40" s="25" t="s">
        <v>186</v>
      </c>
      <c r="F40" s="27">
        <v>20100100001</v>
      </c>
      <c r="G40" s="25" t="s">
        <v>23</v>
      </c>
      <c r="H40" s="25" t="s">
        <v>206</v>
      </c>
      <c r="I40" s="25" t="s">
        <v>174</v>
      </c>
      <c r="J40" s="25" t="s">
        <v>162</v>
      </c>
      <c r="K40" s="29">
        <v>300</v>
      </c>
      <c r="L40" s="25">
        <v>0.65</v>
      </c>
      <c r="M40" s="25">
        <f t="shared" si="0"/>
        <v>195</v>
      </c>
    </row>
    <row r="41" spans="2:13" x14ac:dyDescent="0.15">
      <c r="B41" s="25">
        <v>1</v>
      </c>
      <c r="C41" s="29">
        <v>15</v>
      </c>
      <c r="D41" s="26" t="s">
        <v>116</v>
      </c>
      <c r="E41" s="25" t="s">
        <v>169</v>
      </c>
      <c r="F41" s="27">
        <v>20100100001</v>
      </c>
      <c r="G41" s="25" t="s">
        <v>24</v>
      </c>
      <c r="H41" s="25" t="s">
        <v>206</v>
      </c>
      <c r="I41" s="25" t="s">
        <v>175</v>
      </c>
      <c r="J41" s="25" t="s">
        <v>162</v>
      </c>
      <c r="K41" s="29">
        <v>5600</v>
      </c>
      <c r="L41" s="25">
        <v>0.75</v>
      </c>
      <c r="M41" s="25">
        <f t="shared" si="0"/>
        <v>4200</v>
      </c>
    </row>
    <row r="42" spans="2:13" x14ac:dyDescent="0.15">
      <c r="B42" s="25">
        <v>1</v>
      </c>
      <c r="C42" s="29">
        <v>15</v>
      </c>
      <c r="D42" s="26" t="s">
        <v>115</v>
      </c>
      <c r="E42" s="25" t="s">
        <v>167</v>
      </c>
      <c r="F42" s="27">
        <v>20100100001</v>
      </c>
      <c r="G42" s="25" t="s">
        <v>25</v>
      </c>
      <c r="H42" s="25" t="s">
        <v>206</v>
      </c>
      <c r="I42" s="25" t="s">
        <v>176</v>
      </c>
      <c r="J42" s="25" t="s">
        <v>162</v>
      </c>
      <c r="K42" s="29">
        <v>400</v>
      </c>
      <c r="L42" s="25">
        <v>0.85</v>
      </c>
      <c r="M42" s="25">
        <f t="shared" si="0"/>
        <v>340</v>
      </c>
    </row>
    <row r="43" spans="2:13" x14ac:dyDescent="0.15">
      <c r="B43" s="25">
        <v>1</v>
      </c>
      <c r="C43" s="29">
        <v>15</v>
      </c>
      <c r="D43" s="26" t="s">
        <v>114</v>
      </c>
      <c r="E43" s="25" t="s">
        <v>165</v>
      </c>
      <c r="F43" s="27">
        <v>20100100001</v>
      </c>
      <c r="G43" s="25" t="s">
        <v>26</v>
      </c>
      <c r="H43" s="25" t="s">
        <v>206</v>
      </c>
      <c r="I43" s="25" t="s">
        <v>177</v>
      </c>
      <c r="J43" s="25" t="s">
        <v>162</v>
      </c>
      <c r="K43" s="29">
        <v>500</v>
      </c>
      <c r="L43" s="25">
        <v>0.9</v>
      </c>
      <c r="M43" s="25">
        <f t="shared" si="0"/>
        <v>450</v>
      </c>
    </row>
    <row r="44" spans="2:13" x14ac:dyDescent="0.15">
      <c r="B44" s="25">
        <v>1</v>
      </c>
      <c r="C44" s="29">
        <v>15</v>
      </c>
      <c r="D44" s="26" t="s">
        <v>117</v>
      </c>
      <c r="E44" s="25" t="s">
        <v>172</v>
      </c>
      <c r="F44" s="27">
        <v>20100100001</v>
      </c>
      <c r="G44" s="25" t="s">
        <v>27</v>
      </c>
      <c r="H44" s="25" t="s">
        <v>206</v>
      </c>
      <c r="I44" s="25" t="s">
        <v>178</v>
      </c>
      <c r="J44" s="25" t="s">
        <v>162</v>
      </c>
      <c r="K44" s="29">
        <v>800</v>
      </c>
      <c r="L44" s="25">
        <v>0.55000000000000004</v>
      </c>
      <c r="M44" s="25">
        <f t="shared" si="0"/>
        <v>440.00000000000006</v>
      </c>
    </row>
    <row r="45" spans="2:13" x14ac:dyDescent="0.15">
      <c r="B45" s="25">
        <v>1</v>
      </c>
      <c r="C45" s="29">
        <v>15</v>
      </c>
      <c r="D45" s="26" t="s">
        <v>124</v>
      </c>
      <c r="E45" s="25" t="s">
        <v>187</v>
      </c>
      <c r="F45" s="27">
        <v>20100100001</v>
      </c>
      <c r="G45" s="25" t="s">
        <v>28</v>
      </c>
      <c r="H45" s="25" t="s">
        <v>207</v>
      </c>
      <c r="I45" s="25" t="s">
        <v>180</v>
      </c>
      <c r="J45" s="25" t="s">
        <v>162</v>
      </c>
      <c r="K45" s="29">
        <v>900</v>
      </c>
      <c r="L45" s="25">
        <v>58.5</v>
      </c>
      <c r="M45" s="25">
        <f t="shared" si="0"/>
        <v>52650</v>
      </c>
    </row>
    <row r="46" spans="2:13" x14ac:dyDescent="0.15">
      <c r="B46" s="25">
        <v>1</v>
      </c>
      <c r="C46" s="29">
        <v>15</v>
      </c>
      <c r="D46" s="26" t="s">
        <v>125</v>
      </c>
      <c r="E46" s="25" t="s">
        <v>188</v>
      </c>
      <c r="F46" s="27">
        <v>20100100001</v>
      </c>
      <c r="G46" s="25" t="s">
        <v>33</v>
      </c>
      <c r="H46" s="25" t="s">
        <v>207</v>
      </c>
      <c r="I46" s="25" t="s">
        <v>184</v>
      </c>
      <c r="J46" s="25" t="s">
        <v>162</v>
      </c>
      <c r="K46" s="29">
        <v>600</v>
      </c>
      <c r="L46" s="25">
        <v>185</v>
      </c>
      <c r="M46" s="25">
        <f t="shared" si="0"/>
        <v>111000</v>
      </c>
    </row>
    <row r="47" spans="2:13" x14ac:dyDescent="0.15">
      <c r="B47" s="25">
        <v>1</v>
      </c>
      <c r="C47" s="29">
        <v>15</v>
      </c>
      <c r="D47" s="26" t="s">
        <v>126</v>
      </c>
      <c r="E47" s="25" t="s">
        <v>189</v>
      </c>
      <c r="F47" s="27">
        <v>20100100001</v>
      </c>
      <c r="G47" s="25" t="s">
        <v>34</v>
      </c>
      <c r="H47" s="25" t="s">
        <v>207</v>
      </c>
      <c r="I47" s="25" t="s">
        <v>154</v>
      </c>
      <c r="J47" s="25" t="s">
        <v>162</v>
      </c>
      <c r="K47" s="29">
        <v>400</v>
      </c>
      <c r="L47" s="25">
        <v>412.5</v>
      </c>
      <c r="M47" s="25">
        <f t="shared" si="0"/>
        <v>165000</v>
      </c>
    </row>
    <row r="48" spans="2:13" x14ac:dyDescent="0.15">
      <c r="B48" s="25">
        <v>1</v>
      </c>
      <c r="C48" s="29">
        <v>18</v>
      </c>
      <c r="D48" s="26" t="s">
        <v>127</v>
      </c>
      <c r="E48" s="25" t="s">
        <v>190</v>
      </c>
      <c r="F48" s="27">
        <v>20100100001</v>
      </c>
      <c r="G48" s="25" t="s">
        <v>20</v>
      </c>
      <c r="H48" s="25" t="s">
        <v>205</v>
      </c>
      <c r="I48" s="25" t="s">
        <v>161</v>
      </c>
      <c r="J48" s="25" t="s">
        <v>162</v>
      </c>
      <c r="K48" s="29">
        <v>500</v>
      </c>
      <c r="L48" s="25">
        <v>0.21</v>
      </c>
      <c r="M48" s="25">
        <f t="shared" si="0"/>
        <v>105</v>
      </c>
    </row>
    <row r="49" spans="2:13" x14ac:dyDescent="0.15">
      <c r="B49" s="25">
        <v>1</v>
      </c>
      <c r="C49" s="29">
        <v>18</v>
      </c>
      <c r="D49" s="26" t="s">
        <v>122</v>
      </c>
      <c r="E49" s="25" t="s">
        <v>185</v>
      </c>
      <c r="F49" s="27">
        <v>20100100001</v>
      </c>
      <c r="G49" s="25" t="s">
        <v>16</v>
      </c>
      <c r="H49" s="25" t="s">
        <v>205</v>
      </c>
      <c r="I49" s="25" t="s">
        <v>164</v>
      </c>
      <c r="J49" s="25" t="s">
        <v>162</v>
      </c>
      <c r="K49" s="29">
        <v>6020</v>
      </c>
      <c r="L49" s="25">
        <v>0.25</v>
      </c>
      <c r="M49" s="25">
        <f t="shared" si="0"/>
        <v>1505</v>
      </c>
    </row>
    <row r="50" spans="2:13" x14ac:dyDescent="0.15">
      <c r="B50" s="25">
        <v>1</v>
      </c>
      <c r="C50" s="29">
        <v>18</v>
      </c>
      <c r="D50" s="26" t="s">
        <v>118</v>
      </c>
      <c r="E50" s="25" t="s">
        <v>179</v>
      </c>
      <c r="F50" s="27">
        <v>20100100001</v>
      </c>
      <c r="G50" s="25" t="s">
        <v>17</v>
      </c>
      <c r="H50" s="25" t="s">
        <v>205</v>
      </c>
      <c r="I50" s="25" t="s">
        <v>166</v>
      </c>
      <c r="J50" s="25" t="s">
        <v>162</v>
      </c>
      <c r="K50" s="29">
        <v>500</v>
      </c>
      <c r="L50" s="25">
        <v>0.33</v>
      </c>
      <c r="M50" s="25">
        <f t="shared" si="0"/>
        <v>165</v>
      </c>
    </row>
    <row r="51" spans="2:13" x14ac:dyDescent="0.15">
      <c r="B51" s="25">
        <v>1</v>
      </c>
      <c r="C51" s="29">
        <v>18</v>
      </c>
      <c r="D51" s="26" t="s">
        <v>120</v>
      </c>
      <c r="E51" s="25" t="s">
        <v>182</v>
      </c>
      <c r="F51" s="27">
        <v>20100100001</v>
      </c>
      <c r="G51" s="25" t="s">
        <v>18</v>
      </c>
      <c r="H51" s="25" t="s">
        <v>205</v>
      </c>
      <c r="I51" s="25" t="s">
        <v>168</v>
      </c>
      <c r="J51" s="25" t="s">
        <v>162</v>
      </c>
      <c r="K51" s="29">
        <v>200</v>
      </c>
      <c r="L51" s="25">
        <v>0.57999999999999996</v>
      </c>
      <c r="M51" s="25">
        <f t="shared" si="0"/>
        <v>115.99999999999999</v>
      </c>
    </row>
    <row r="52" spans="2:13" x14ac:dyDescent="0.15">
      <c r="B52" s="25">
        <v>1</v>
      </c>
      <c r="C52" s="29">
        <v>18</v>
      </c>
      <c r="D52" s="26" t="s">
        <v>121</v>
      </c>
      <c r="E52" s="25" t="s">
        <v>183</v>
      </c>
      <c r="F52" s="27">
        <v>20100100001</v>
      </c>
      <c r="G52" s="25" t="s">
        <v>19</v>
      </c>
      <c r="H52" s="25" t="s">
        <v>205</v>
      </c>
      <c r="I52" s="25" t="s">
        <v>170</v>
      </c>
      <c r="J52" s="25" t="s">
        <v>162</v>
      </c>
      <c r="K52" s="29">
        <v>100</v>
      </c>
      <c r="L52" s="25">
        <v>0.89</v>
      </c>
      <c r="M52" s="25">
        <f t="shared" si="0"/>
        <v>89</v>
      </c>
    </row>
    <row r="53" spans="2:13" x14ac:dyDescent="0.15">
      <c r="B53" s="25">
        <v>1</v>
      </c>
      <c r="C53" s="29">
        <v>18</v>
      </c>
      <c r="D53" s="26" t="s">
        <v>120</v>
      </c>
      <c r="E53" s="25" t="s">
        <v>182</v>
      </c>
      <c r="F53" s="27">
        <v>20100100001</v>
      </c>
      <c r="G53" s="25" t="s">
        <v>20</v>
      </c>
      <c r="H53" s="25" t="s">
        <v>205</v>
      </c>
      <c r="I53" s="25" t="s">
        <v>161</v>
      </c>
      <c r="J53" s="25" t="s">
        <v>162</v>
      </c>
      <c r="K53" s="29">
        <v>100</v>
      </c>
      <c r="L53" s="25">
        <v>0.21</v>
      </c>
      <c r="M53" s="25">
        <f t="shared" si="0"/>
        <v>21</v>
      </c>
    </row>
    <row r="54" spans="2:13" x14ac:dyDescent="0.15">
      <c r="B54" s="25">
        <v>1</v>
      </c>
      <c r="C54" s="29">
        <v>18</v>
      </c>
      <c r="D54" s="26" t="s">
        <v>112</v>
      </c>
      <c r="E54" s="25" t="s">
        <v>160</v>
      </c>
      <c r="F54" s="27">
        <v>20100100001</v>
      </c>
      <c r="G54" s="25" t="s">
        <v>21</v>
      </c>
      <c r="H54" s="25" t="s">
        <v>205</v>
      </c>
      <c r="I54" s="25" t="s">
        <v>171</v>
      </c>
      <c r="J54" s="25" t="s">
        <v>162</v>
      </c>
      <c r="K54" s="29">
        <v>500</v>
      </c>
      <c r="L54" s="25">
        <v>0.36</v>
      </c>
      <c r="M54" s="25">
        <f t="shared" si="0"/>
        <v>180</v>
      </c>
    </row>
    <row r="55" spans="2:13" x14ac:dyDescent="0.15">
      <c r="B55" s="25">
        <v>1</v>
      </c>
      <c r="C55" s="29">
        <v>18</v>
      </c>
      <c r="D55" s="26" t="s">
        <v>113</v>
      </c>
      <c r="E55" s="25" t="s">
        <v>163</v>
      </c>
      <c r="F55" s="27">
        <v>20100100001</v>
      </c>
      <c r="G55" s="25" t="s">
        <v>22</v>
      </c>
      <c r="H55" s="25" t="s">
        <v>206</v>
      </c>
      <c r="I55" s="25" t="s">
        <v>173</v>
      </c>
      <c r="J55" s="25" t="s">
        <v>162</v>
      </c>
      <c r="K55" s="29">
        <v>1200</v>
      </c>
      <c r="L55" s="25">
        <v>0.78</v>
      </c>
      <c r="M55" s="25">
        <f t="shared" si="0"/>
        <v>936</v>
      </c>
    </row>
    <row r="56" spans="2:13" x14ac:dyDescent="0.15">
      <c r="B56" s="25">
        <v>1</v>
      </c>
      <c r="C56" s="29">
        <v>18</v>
      </c>
      <c r="D56" s="26" t="s">
        <v>123</v>
      </c>
      <c r="E56" s="25" t="s">
        <v>186</v>
      </c>
      <c r="F56" s="27">
        <v>20100100001</v>
      </c>
      <c r="G56" s="25" t="s">
        <v>23</v>
      </c>
      <c r="H56" s="25" t="s">
        <v>206</v>
      </c>
      <c r="I56" s="25" t="s">
        <v>174</v>
      </c>
      <c r="J56" s="25" t="s">
        <v>162</v>
      </c>
      <c r="K56" s="29">
        <v>1500</v>
      </c>
      <c r="L56" s="25">
        <v>0.65</v>
      </c>
      <c r="M56" s="25">
        <f t="shared" si="0"/>
        <v>975</v>
      </c>
    </row>
    <row r="57" spans="2:13" x14ac:dyDescent="0.15">
      <c r="B57" s="25">
        <v>1</v>
      </c>
      <c r="C57" s="29">
        <v>18</v>
      </c>
      <c r="D57" s="26" t="s">
        <v>116</v>
      </c>
      <c r="E57" s="25" t="s">
        <v>169</v>
      </c>
      <c r="F57" s="27">
        <v>20100100001</v>
      </c>
      <c r="G57" s="25" t="s">
        <v>24</v>
      </c>
      <c r="H57" s="25" t="s">
        <v>206</v>
      </c>
      <c r="I57" s="25" t="s">
        <v>175</v>
      </c>
      <c r="J57" s="25" t="s">
        <v>162</v>
      </c>
      <c r="K57" s="29">
        <v>630</v>
      </c>
      <c r="L57" s="25">
        <v>0.75</v>
      </c>
      <c r="M57" s="25">
        <f t="shared" si="0"/>
        <v>472.5</v>
      </c>
    </row>
    <row r="58" spans="2:13" x14ac:dyDescent="0.15">
      <c r="B58" s="25">
        <v>1</v>
      </c>
      <c r="C58" s="29">
        <v>18</v>
      </c>
      <c r="D58" s="26" t="s">
        <v>115</v>
      </c>
      <c r="E58" s="25" t="s">
        <v>167</v>
      </c>
      <c r="F58" s="27">
        <v>20100100001</v>
      </c>
      <c r="G58" s="25" t="s">
        <v>25</v>
      </c>
      <c r="H58" s="25" t="s">
        <v>206</v>
      </c>
      <c r="I58" s="25" t="s">
        <v>176</v>
      </c>
      <c r="J58" s="25" t="s">
        <v>162</v>
      </c>
      <c r="K58" s="29">
        <v>540</v>
      </c>
      <c r="L58" s="25">
        <v>0.85</v>
      </c>
      <c r="M58" s="25">
        <f t="shared" si="0"/>
        <v>459</v>
      </c>
    </row>
    <row r="59" spans="2:13" x14ac:dyDescent="0.15">
      <c r="B59" s="25">
        <v>1</v>
      </c>
      <c r="C59" s="29">
        <v>20</v>
      </c>
      <c r="D59" s="26" t="s">
        <v>116</v>
      </c>
      <c r="E59" s="25" t="s">
        <v>169</v>
      </c>
      <c r="F59" s="27">
        <v>20100100001</v>
      </c>
      <c r="G59" s="25" t="s">
        <v>26</v>
      </c>
      <c r="H59" s="25" t="s">
        <v>206</v>
      </c>
      <c r="I59" s="25" t="s">
        <v>177</v>
      </c>
      <c r="J59" s="25" t="s">
        <v>162</v>
      </c>
      <c r="K59" s="29">
        <v>782</v>
      </c>
      <c r="L59" s="25">
        <v>0.9</v>
      </c>
      <c r="M59" s="25">
        <f t="shared" si="0"/>
        <v>703.80000000000007</v>
      </c>
    </row>
    <row r="60" spans="2:13" x14ac:dyDescent="0.15">
      <c r="B60" s="25">
        <v>1</v>
      </c>
      <c r="C60" s="29">
        <v>20</v>
      </c>
      <c r="D60" s="26" t="s">
        <v>115</v>
      </c>
      <c r="E60" s="25" t="s">
        <v>167</v>
      </c>
      <c r="F60" s="27">
        <v>20100100001</v>
      </c>
      <c r="G60" s="25" t="s">
        <v>27</v>
      </c>
      <c r="H60" s="25" t="s">
        <v>206</v>
      </c>
      <c r="I60" s="25" t="s">
        <v>178</v>
      </c>
      <c r="J60" s="25" t="s">
        <v>162</v>
      </c>
      <c r="K60" s="29">
        <v>456</v>
      </c>
      <c r="L60" s="25">
        <v>0.55000000000000004</v>
      </c>
      <c r="M60" s="25">
        <f t="shared" si="0"/>
        <v>250.8</v>
      </c>
    </row>
    <row r="61" spans="2:13" x14ac:dyDescent="0.15">
      <c r="B61" s="25">
        <v>1</v>
      </c>
      <c r="C61" s="29">
        <v>20</v>
      </c>
      <c r="D61" s="26" t="s">
        <v>114</v>
      </c>
      <c r="E61" s="25" t="s">
        <v>165</v>
      </c>
      <c r="F61" s="27">
        <v>20100100001</v>
      </c>
      <c r="G61" s="25" t="s">
        <v>28</v>
      </c>
      <c r="H61" s="25" t="s">
        <v>207</v>
      </c>
      <c r="I61" s="25" t="s">
        <v>180</v>
      </c>
      <c r="J61" s="25" t="s">
        <v>162</v>
      </c>
      <c r="K61" s="29">
        <v>215</v>
      </c>
      <c r="L61" s="25">
        <v>58.5</v>
      </c>
      <c r="M61" s="25">
        <f t="shared" si="0"/>
        <v>12577.5</v>
      </c>
    </row>
    <row r="62" spans="2:13" x14ac:dyDescent="0.15">
      <c r="B62" s="25">
        <v>1</v>
      </c>
      <c r="C62" s="29">
        <v>21</v>
      </c>
      <c r="D62" s="26" t="s">
        <v>117</v>
      </c>
      <c r="E62" s="25" t="s">
        <v>172</v>
      </c>
      <c r="F62" s="27">
        <v>20100100001</v>
      </c>
      <c r="G62" s="25" t="s">
        <v>23</v>
      </c>
      <c r="H62" s="25" t="s">
        <v>206</v>
      </c>
      <c r="I62" s="25" t="s">
        <v>174</v>
      </c>
      <c r="J62" s="25" t="s">
        <v>162</v>
      </c>
      <c r="K62" s="29">
        <v>200</v>
      </c>
      <c r="L62" s="25">
        <v>0.65</v>
      </c>
      <c r="M62" s="25">
        <f t="shared" si="0"/>
        <v>130</v>
      </c>
    </row>
    <row r="63" spans="2:13" x14ac:dyDescent="0.15">
      <c r="B63" s="25">
        <v>1</v>
      </c>
      <c r="C63" s="29">
        <v>22</v>
      </c>
      <c r="D63" s="26" t="s">
        <v>119</v>
      </c>
      <c r="E63" s="25" t="s">
        <v>181</v>
      </c>
      <c r="F63" s="27">
        <v>20100100001</v>
      </c>
      <c r="G63" s="25" t="s">
        <v>24</v>
      </c>
      <c r="H63" s="25" t="s">
        <v>206</v>
      </c>
      <c r="I63" s="25" t="s">
        <v>175</v>
      </c>
      <c r="J63" s="25" t="s">
        <v>162</v>
      </c>
      <c r="K63" s="29">
        <v>200</v>
      </c>
      <c r="L63" s="25">
        <v>0.75</v>
      </c>
      <c r="M63" s="25">
        <f t="shared" si="0"/>
        <v>150</v>
      </c>
    </row>
    <row r="64" spans="2:13" x14ac:dyDescent="0.15">
      <c r="B64" s="25">
        <v>1</v>
      </c>
      <c r="C64" s="29">
        <v>23</v>
      </c>
      <c r="D64" s="26" t="s">
        <v>125</v>
      </c>
      <c r="E64" s="25" t="s">
        <v>188</v>
      </c>
      <c r="F64" s="27">
        <v>20100100001</v>
      </c>
      <c r="G64" s="25" t="s">
        <v>25</v>
      </c>
      <c r="H64" s="25" t="s">
        <v>206</v>
      </c>
      <c r="I64" s="25" t="s">
        <v>176</v>
      </c>
      <c r="J64" s="25" t="s">
        <v>162</v>
      </c>
      <c r="K64" s="29">
        <v>100</v>
      </c>
      <c r="L64" s="25">
        <v>0.85</v>
      </c>
      <c r="M64" s="25">
        <f t="shared" si="0"/>
        <v>85</v>
      </c>
    </row>
    <row r="65" spans="2:13" x14ac:dyDescent="0.15">
      <c r="B65" s="25">
        <v>1</v>
      </c>
      <c r="C65" s="29">
        <v>24</v>
      </c>
      <c r="D65" s="26" t="s">
        <v>126</v>
      </c>
      <c r="E65" s="25" t="s">
        <v>189</v>
      </c>
      <c r="F65" s="27">
        <v>20100100001</v>
      </c>
      <c r="G65" s="25" t="s">
        <v>26</v>
      </c>
      <c r="H65" s="25" t="s">
        <v>206</v>
      </c>
      <c r="I65" s="25" t="s">
        <v>177</v>
      </c>
      <c r="J65" s="25" t="s">
        <v>162</v>
      </c>
      <c r="K65" s="29">
        <v>100</v>
      </c>
      <c r="L65" s="25">
        <v>0.9</v>
      </c>
      <c r="M65" s="25">
        <f t="shared" si="0"/>
        <v>90</v>
      </c>
    </row>
    <row r="66" spans="2:13" x14ac:dyDescent="0.15">
      <c r="B66" s="25">
        <v>1</v>
      </c>
      <c r="C66" s="29">
        <v>25</v>
      </c>
      <c r="D66" s="26" t="s">
        <v>122</v>
      </c>
      <c r="E66" s="25" t="s">
        <v>185</v>
      </c>
      <c r="F66" s="27">
        <v>20100100001</v>
      </c>
      <c r="G66" s="25" t="s">
        <v>27</v>
      </c>
      <c r="H66" s="25" t="s">
        <v>206</v>
      </c>
      <c r="I66" s="25" t="s">
        <v>178</v>
      </c>
      <c r="J66" s="25" t="s">
        <v>162</v>
      </c>
      <c r="K66" s="29">
        <v>200</v>
      </c>
      <c r="L66" s="25">
        <v>0.55000000000000004</v>
      </c>
      <c r="M66" s="25">
        <f t="shared" si="0"/>
        <v>110.00000000000001</v>
      </c>
    </row>
    <row r="67" spans="2:13" x14ac:dyDescent="0.15">
      <c r="B67" s="25">
        <v>1</v>
      </c>
      <c r="C67" s="29">
        <v>25</v>
      </c>
      <c r="D67" s="26" t="s">
        <v>127</v>
      </c>
      <c r="E67" s="25" t="s">
        <v>190</v>
      </c>
      <c r="F67" s="27">
        <v>20100100001</v>
      </c>
      <c r="G67" s="25" t="s">
        <v>28</v>
      </c>
      <c r="H67" s="25" t="s">
        <v>207</v>
      </c>
      <c r="I67" s="25" t="s">
        <v>180</v>
      </c>
      <c r="J67" s="25" t="s">
        <v>162</v>
      </c>
      <c r="K67" s="29">
        <v>650</v>
      </c>
      <c r="L67" s="25">
        <v>58.5</v>
      </c>
      <c r="M67" s="25">
        <f t="shared" si="0"/>
        <v>38025</v>
      </c>
    </row>
    <row r="68" spans="2:13" x14ac:dyDescent="0.15">
      <c r="B68" s="25">
        <v>1</v>
      </c>
      <c r="C68" s="29">
        <v>25</v>
      </c>
      <c r="D68" s="26" t="s">
        <v>122</v>
      </c>
      <c r="E68" s="25" t="s">
        <v>185</v>
      </c>
      <c r="F68" s="27">
        <v>20100100001</v>
      </c>
      <c r="G68" s="25" t="s">
        <v>33</v>
      </c>
      <c r="H68" s="25" t="s">
        <v>207</v>
      </c>
      <c r="I68" s="25" t="s">
        <v>184</v>
      </c>
      <c r="J68" s="25" t="s">
        <v>162</v>
      </c>
      <c r="K68" s="29">
        <v>201</v>
      </c>
      <c r="L68" s="25">
        <v>185</v>
      </c>
      <c r="M68" s="25">
        <f t="shared" si="0"/>
        <v>37185</v>
      </c>
    </row>
    <row r="69" spans="2:13" x14ac:dyDescent="0.15">
      <c r="B69" s="25">
        <v>1</v>
      </c>
      <c r="C69" s="29">
        <v>25</v>
      </c>
      <c r="D69" s="26" t="s">
        <v>118</v>
      </c>
      <c r="E69" s="25" t="s">
        <v>179</v>
      </c>
      <c r="F69" s="27">
        <v>20100100001</v>
      </c>
      <c r="G69" s="25" t="s">
        <v>34</v>
      </c>
      <c r="H69" s="25" t="s">
        <v>207</v>
      </c>
      <c r="I69" s="25" t="s">
        <v>154</v>
      </c>
      <c r="J69" s="25" t="s">
        <v>162</v>
      </c>
      <c r="K69" s="29">
        <v>200</v>
      </c>
      <c r="L69" s="25">
        <v>412.5</v>
      </c>
      <c r="M69" s="25">
        <f t="shared" ref="M69:M83" si="1">K69*L69</f>
        <v>82500</v>
      </c>
    </row>
    <row r="70" spans="2:13" x14ac:dyDescent="0.15">
      <c r="B70" s="25">
        <v>1</v>
      </c>
      <c r="C70" s="29">
        <v>25</v>
      </c>
      <c r="D70" s="26" t="s">
        <v>121</v>
      </c>
      <c r="E70" s="25" t="s">
        <v>183</v>
      </c>
      <c r="F70" s="27">
        <v>20100100001</v>
      </c>
      <c r="G70" s="25" t="s">
        <v>20</v>
      </c>
      <c r="H70" s="25" t="s">
        <v>205</v>
      </c>
      <c r="I70" s="25" t="s">
        <v>161</v>
      </c>
      <c r="J70" s="25" t="s">
        <v>162</v>
      </c>
      <c r="K70" s="29">
        <v>200</v>
      </c>
      <c r="L70" s="25">
        <v>0.21</v>
      </c>
      <c r="M70" s="25">
        <f t="shared" si="1"/>
        <v>42</v>
      </c>
    </row>
    <row r="71" spans="2:13" x14ac:dyDescent="0.15">
      <c r="B71" s="25">
        <v>1</v>
      </c>
      <c r="C71" s="29">
        <v>25</v>
      </c>
      <c r="D71" s="26" t="s">
        <v>120</v>
      </c>
      <c r="E71" s="25" t="s">
        <v>182</v>
      </c>
      <c r="F71" s="27">
        <v>20100100001</v>
      </c>
      <c r="G71" s="25" t="s">
        <v>16</v>
      </c>
      <c r="H71" s="25" t="s">
        <v>205</v>
      </c>
      <c r="I71" s="25" t="s">
        <v>164</v>
      </c>
      <c r="J71" s="25" t="s">
        <v>162</v>
      </c>
      <c r="K71" s="29">
        <v>100</v>
      </c>
      <c r="L71" s="25">
        <v>0.25</v>
      </c>
      <c r="M71" s="25">
        <f t="shared" si="1"/>
        <v>25</v>
      </c>
    </row>
    <row r="72" spans="2:13" x14ac:dyDescent="0.15">
      <c r="B72" s="25">
        <v>1</v>
      </c>
      <c r="C72" s="29">
        <v>25</v>
      </c>
      <c r="D72" s="26" t="s">
        <v>121</v>
      </c>
      <c r="E72" s="25" t="s">
        <v>183</v>
      </c>
      <c r="F72" s="27">
        <v>20100100001</v>
      </c>
      <c r="G72" s="25" t="s">
        <v>17</v>
      </c>
      <c r="H72" s="25" t="s">
        <v>205</v>
      </c>
      <c r="I72" s="25" t="s">
        <v>166</v>
      </c>
      <c r="J72" s="25" t="s">
        <v>162</v>
      </c>
      <c r="K72" s="29">
        <v>710</v>
      </c>
      <c r="L72" s="25">
        <v>0.33</v>
      </c>
      <c r="M72" s="25">
        <f t="shared" si="1"/>
        <v>234.3</v>
      </c>
    </row>
    <row r="73" spans="2:13" x14ac:dyDescent="0.15">
      <c r="B73" s="25">
        <v>1</v>
      </c>
      <c r="C73" s="29">
        <v>25</v>
      </c>
      <c r="D73" s="26" t="s">
        <v>114</v>
      </c>
      <c r="E73" s="25" t="s">
        <v>165</v>
      </c>
      <c r="F73" s="27">
        <v>20100100001</v>
      </c>
      <c r="G73" s="25" t="s">
        <v>18</v>
      </c>
      <c r="H73" s="25" t="s">
        <v>205</v>
      </c>
      <c r="I73" s="25" t="s">
        <v>168</v>
      </c>
      <c r="J73" s="25" t="s">
        <v>162</v>
      </c>
      <c r="K73" s="29">
        <v>752</v>
      </c>
      <c r="L73" s="25">
        <v>0.57999999999999996</v>
      </c>
      <c r="M73" s="25">
        <f t="shared" si="1"/>
        <v>436.15999999999997</v>
      </c>
    </row>
    <row r="74" spans="2:13" x14ac:dyDescent="0.15">
      <c r="B74" s="25">
        <v>1</v>
      </c>
      <c r="C74" s="29">
        <v>25</v>
      </c>
      <c r="D74" s="26" t="s">
        <v>114</v>
      </c>
      <c r="E74" s="25" t="s">
        <v>165</v>
      </c>
      <c r="F74" s="27">
        <v>20100100001</v>
      </c>
      <c r="G74" s="25" t="s">
        <v>19</v>
      </c>
      <c r="H74" s="25" t="s">
        <v>205</v>
      </c>
      <c r="I74" s="25" t="s">
        <v>170</v>
      </c>
      <c r="J74" s="25" t="s">
        <v>162</v>
      </c>
      <c r="K74" s="29">
        <v>800</v>
      </c>
      <c r="L74" s="25">
        <v>0.89</v>
      </c>
      <c r="M74" s="25">
        <f t="shared" si="1"/>
        <v>712</v>
      </c>
    </row>
    <row r="75" spans="2:13" x14ac:dyDescent="0.15">
      <c r="B75" s="25">
        <v>1</v>
      </c>
      <c r="C75" s="29">
        <v>25</v>
      </c>
      <c r="D75" s="26" t="s">
        <v>119</v>
      </c>
      <c r="E75" s="25" t="s">
        <v>181</v>
      </c>
      <c r="F75" s="27">
        <v>20100100001</v>
      </c>
      <c r="G75" s="25" t="s">
        <v>20</v>
      </c>
      <c r="H75" s="25" t="s">
        <v>205</v>
      </c>
      <c r="I75" s="25" t="s">
        <v>161</v>
      </c>
      <c r="J75" s="25" t="s">
        <v>162</v>
      </c>
      <c r="K75" s="29">
        <v>520</v>
      </c>
      <c r="L75" s="25">
        <v>0.21</v>
      </c>
      <c r="M75" s="25">
        <f t="shared" si="1"/>
        <v>109.2</v>
      </c>
    </row>
    <row r="76" spans="2:13" x14ac:dyDescent="0.15">
      <c r="B76" s="25">
        <v>1</v>
      </c>
      <c r="C76" s="29">
        <v>25</v>
      </c>
      <c r="D76" s="26" t="s">
        <v>123</v>
      </c>
      <c r="E76" s="25" t="s">
        <v>186</v>
      </c>
      <c r="F76" s="27">
        <v>20100100001</v>
      </c>
      <c r="G76" s="25" t="s">
        <v>21</v>
      </c>
      <c r="H76" s="25" t="s">
        <v>205</v>
      </c>
      <c r="I76" s="25" t="s">
        <v>171</v>
      </c>
      <c r="J76" s="25" t="s">
        <v>162</v>
      </c>
      <c r="K76" s="29">
        <v>520</v>
      </c>
      <c r="L76" s="25">
        <v>0.36</v>
      </c>
      <c r="M76" s="25">
        <f t="shared" si="1"/>
        <v>187.2</v>
      </c>
    </row>
    <row r="77" spans="2:13" x14ac:dyDescent="0.15">
      <c r="B77" s="25">
        <v>1</v>
      </c>
      <c r="C77" s="29">
        <v>26</v>
      </c>
      <c r="D77" s="26" t="s">
        <v>116</v>
      </c>
      <c r="E77" s="25" t="s">
        <v>169</v>
      </c>
      <c r="F77" s="27">
        <v>20100100001</v>
      </c>
      <c r="G77" s="25" t="s">
        <v>22</v>
      </c>
      <c r="H77" s="25" t="s">
        <v>206</v>
      </c>
      <c r="I77" s="25" t="s">
        <v>173</v>
      </c>
      <c r="J77" s="25" t="s">
        <v>162</v>
      </c>
      <c r="K77" s="29">
        <v>520</v>
      </c>
      <c r="L77" s="25">
        <v>0.78</v>
      </c>
      <c r="M77" s="25">
        <f t="shared" si="1"/>
        <v>405.6</v>
      </c>
    </row>
    <row r="78" spans="2:13" x14ac:dyDescent="0.15">
      <c r="B78" s="25">
        <v>1</v>
      </c>
      <c r="C78" s="29">
        <v>27</v>
      </c>
      <c r="D78" s="26" t="s">
        <v>117</v>
      </c>
      <c r="E78" s="25" t="s">
        <v>172</v>
      </c>
      <c r="F78" s="27">
        <v>20100100001</v>
      </c>
      <c r="G78" s="25" t="s">
        <v>23</v>
      </c>
      <c r="H78" s="25" t="s">
        <v>206</v>
      </c>
      <c r="I78" s="25" t="s">
        <v>174</v>
      </c>
      <c r="J78" s="25" t="s">
        <v>162</v>
      </c>
      <c r="K78" s="29">
        <v>451</v>
      </c>
      <c r="L78" s="25">
        <v>0.65</v>
      </c>
      <c r="M78" s="25">
        <f t="shared" si="1"/>
        <v>293.15000000000003</v>
      </c>
    </row>
    <row r="79" spans="2:13" x14ac:dyDescent="0.15">
      <c r="B79" s="25">
        <v>1</v>
      </c>
      <c r="C79" s="29">
        <v>27</v>
      </c>
      <c r="D79" s="26" t="s">
        <v>114</v>
      </c>
      <c r="E79" s="25" t="s">
        <v>165</v>
      </c>
      <c r="F79" s="27">
        <v>20100100001</v>
      </c>
      <c r="G79" s="25" t="s">
        <v>24</v>
      </c>
      <c r="H79" s="25" t="s">
        <v>206</v>
      </c>
      <c r="I79" s="25" t="s">
        <v>175</v>
      </c>
      <c r="J79" s="25" t="s">
        <v>162</v>
      </c>
      <c r="K79" s="29">
        <v>500</v>
      </c>
      <c r="L79" s="25">
        <v>0.75</v>
      </c>
      <c r="M79" s="25">
        <f t="shared" si="1"/>
        <v>375</v>
      </c>
    </row>
    <row r="80" spans="2:13" x14ac:dyDescent="0.15">
      <c r="B80" s="25">
        <v>1</v>
      </c>
      <c r="C80" s="29">
        <v>27</v>
      </c>
      <c r="D80" s="26" t="s">
        <v>122</v>
      </c>
      <c r="E80" s="25" t="s">
        <v>185</v>
      </c>
      <c r="F80" s="27">
        <v>20100100001</v>
      </c>
      <c r="G80" s="25" t="s">
        <v>25</v>
      </c>
      <c r="H80" s="25" t="s">
        <v>206</v>
      </c>
      <c r="I80" s="25" t="s">
        <v>176</v>
      </c>
      <c r="J80" s="25" t="s">
        <v>162</v>
      </c>
      <c r="K80" s="29">
        <v>100</v>
      </c>
      <c r="L80" s="25">
        <v>0.85</v>
      </c>
      <c r="M80" s="25">
        <f t="shared" si="1"/>
        <v>85</v>
      </c>
    </row>
    <row r="81" spans="2:13" x14ac:dyDescent="0.15">
      <c r="B81" s="25">
        <v>1</v>
      </c>
      <c r="C81" s="29">
        <v>27</v>
      </c>
      <c r="D81" s="26" t="s">
        <v>124</v>
      </c>
      <c r="E81" s="25" t="s">
        <v>187</v>
      </c>
      <c r="F81" s="27">
        <v>20100100001</v>
      </c>
      <c r="G81" s="25" t="s">
        <v>26</v>
      </c>
      <c r="H81" s="25" t="s">
        <v>206</v>
      </c>
      <c r="I81" s="25" t="s">
        <v>177</v>
      </c>
      <c r="J81" s="25" t="s">
        <v>162</v>
      </c>
      <c r="K81" s="29">
        <v>200</v>
      </c>
      <c r="L81" s="25">
        <v>0.9</v>
      </c>
      <c r="M81" s="25">
        <f t="shared" si="1"/>
        <v>180</v>
      </c>
    </row>
    <row r="82" spans="2:13" x14ac:dyDescent="0.15">
      <c r="B82" s="29">
        <v>1</v>
      </c>
      <c r="C82" s="29">
        <v>28</v>
      </c>
      <c r="D82" s="26" t="s">
        <v>115</v>
      </c>
      <c r="E82" s="25" t="s">
        <v>167</v>
      </c>
      <c r="F82" s="27">
        <v>20100100001</v>
      </c>
      <c r="G82" s="25" t="s">
        <v>27</v>
      </c>
      <c r="H82" s="25" t="s">
        <v>206</v>
      </c>
      <c r="I82" s="25" t="s">
        <v>178</v>
      </c>
      <c r="J82" s="25" t="s">
        <v>162</v>
      </c>
      <c r="K82" s="29">
        <v>600</v>
      </c>
      <c r="L82" s="25">
        <v>0.55000000000000004</v>
      </c>
      <c r="M82" s="25">
        <f t="shared" si="1"/>
        <v>330</v>
      </c>
    </row>
    <row r="83" spans="2:13" x14ac:dyDescent="0.15">
      <c r="B83" s="29">
        <v>1</v>
      </c>
      <c r="C83" s="29">
        <v>30</v>
      </c>
      <c r="D83" s="26" t="s">
        <v>121</v>
      </c>
      <c r="E83" s="25" t="s">
        <v>183</v>
      </c>
      <c r="F83" s="27">
        <v>20100100001</v>
      </c>
      <c r="G83" s="25" t="s">
        <v>28</v>
      </c>
      <c r="H83" s="25" t="s">
        <v>207</v>
      </c>
      <c r="I83" s="25" t="s">
        <v>180</v>
      </c>
      <c r="J83" s="25" t="s">
        <v>162</v>
      </c>
      <c r="K83" s="29">
        <v>100</v>
      </c>
      <c r="L83" s="25">
        <v>58.5</v>
      </c>
      <c r="M83" s="25">
        <f t="shared" si="1"/>
        <v>5850</v>
      </c>
    </row>
    <row r="84" spans="2:13" x14ac:dyDescent="0.15">
      <c r="B84" s="29"/>
      <c r="C84" s="29"/>
      <c r="D84" s="30"/>
      <c r="E84" s="29"/>
      <c r="F84" s="29"/>
      <c r="G84" s="25"/>
      <c r="H84" s="29"/>
      <c r="I84" s="29"/>
      <c r="J84" s="25"/>
      <c r="K84" s="29"/>
      <c r="L84" s="29"/>
      <c r="M84" s="29"/>
    </row>
    <row r="85" spans="2:13" x14ac:dyDescent="0.15">
      <c r="G85" s="28"/>
      <c r="J85" s="28"/>
    </row>
    <row r="86" spans="2:13" x14ac:dyDescent="0.15">
      <c r="G86" s="28"/>
      <c r="J86" s="28"/>
    </row>
    <row r="87" spans="2:13" x14ac:dyDescent="0.15">
      <c r="G87" s="28"/>
      <c r="J87" s="28"/>
    </row>
    <row r="88" spans="2:13" x14ac:dyDescent="0.15">
      <c r="G88" s="28"/>
    </row>
    <row r="89" spans="2:13" x14ac:dyDescent="0.15">
      <c r="G89" s="28"/>
    </row>
    <row r="90" spans="2:13" x14ac:dyDescent="0.15">
      <c r="G90" s="28"/>
    </row>
    <row r="91" spans="2:13" x14ac:dyDescent="0.15">
      <c r="G91" s="28"/>
    </row>
  </sheetData>
  <mergeCells count="1">
    <mergeCell ref="B1:M1"/>
  </mergeCells>
  <phoneticPr fontId="3" type="noConversion"/>
  <dataValidations count="2">
    <dataValidation type="list" allowBlank="1" showInputMessage="1" showErrorMessage="1" sqref="D4:D83">
      <formula1>供应商编号</formula1>
    </dataValidation>
    <dataValidation type="list" allowBlank="1" showInputMessage="1" showErrorMessage="1" sqref="G4:G91">
      <formula1>材料编码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50"/>
  <sheetViews>
    <sheetView workbookViewId="0">
      <selection activeCell="O11" sqref="O11"/>
    </sheetView>
  </sheetViews>
  <sheetFormatPr defaultRowHeight="13.5" x14ac:dyDescent="0.15"/>
  <cols>
    <col min="1" max="2" width="3.75" bestFit="1" customWidth="1"/>
    <col min="3" max="3" width="8.375" customWidth="1"/>
    <col min="4" max="4" width="9.875" customWidth="1"/>
    <col min="5" max="5" width="12.75" bestFit="1" customWidth="1"/>
    <col min="6" max="6" width="11" customWidth="1"/>
    <col min="10" max="10" width="10.75" customWidth="1"/>
    <col min="11" max="11" width="13.375" customWidth="1"/>
    <col min="13" max="13" width="13" customWidth="1"/>
  </cols>
  <sheetData>
    <row r="1" spans="1:13" ht="56.25" customHeight="1" thickBot="1" x14ac:dyDescent="0.2">
      <c r="A1" s="45" t="s">
        <v>203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s="1" customFormat="1" ht="17.25" customHeight="1" thickBot="1" x14ac:dyDescent="0.2">
      <c r="L2" s="1" t="s">
        <v>35</v>
      </c>
      <c r="M2" s="11">
        <f>SUBTOTAL(9,M5:M500)</f>
        <v>189992.77999999997</v>
      </c>
    </row>
    <row r="3" spans="1:13" ht="5.25" customHeight="1" x14ac:dyDescent="0.15"/>
    <row r="4" spans="1:13" ht="22.5" customHeight="1" x14ac:dyDescent="0.15">
      <c r="A4" s="12" t="s">
        <v>36</v>
      </c>
      <c r="B4" s="12" t="s">
        <v>37</v>
      </c>
      <c r="C4" s="12" t="s">
        <v>38</v>
      </c>
      <c r="D4" s="13" t="s">
        <v>39</v>
      </c>
      <c r="E4" s="14" t="s">
        <v>40</v>
      </c>
      <c r="F4" s="14" t="s">
        <v>41</v>
      </c>
      <c r="G4" s="15" t="s">
        <v>42</v>
      </c>
      <c r="H4" s="15" t="s">
        <v>43</v>
      </c>
      <c r="I4" s="15" t="s">
        <v>44</v>
      </c>
      <c r="J4" s="15" t="s">
        <v>45</v>
      </c>
      <c r="K4" s="15" t="s">
        <v>46</v>
      </c>
      <c r="L4" s="15" t="s">
        <v>47</v>
      </c>
      <c r="M4" s="15" t="s">
        <v>8</v>
      </c>
    </row>
    <row r="5" spans="1:13" s="1" customFormat="1" ht="12" x14ac:dyDescent="0.15">
      <c r="A5" s="16">
        <v>1</v>
      </c>
      <c r="B5" s="16">
        <v>1</v>
      </c>
      <c r="C5" s="16" t="s">
        <v>48</v>
      </c>
      <c r="D5" s="17" t="s">
        <v>191</v>
      </c>
      <c r="E5" s="16" t="s">
        <v>49</v>
      </c>
      <c r="F5" s="16" t="s">
        <v>50</v>
      </c>
      <c r="G5" s="17" t="s">
        <v>205</v>
      </c>
      <c r="H5" s="17" t="s">
        <v>164</v>
      </c>
      <c r="I5" s="17" t="s">
        <v>162</v>
      </c>
      <c r="J5" s="16">
        <v>5000</v>
      </c>
      <c r="K5" s="17">
        <f>J5</f>
        <v>5000</v>
      </c>
      <c r="L5" s="17">
        <v>0.25</v>
      </c>
      <c r="M5" s="18">
        <f>IF(F5="","",ROUND(K5*L5,2))</f>
        <v>1250</v>
      </c>
    </row>
    <row r="6" spans="1:13" s="1" customFormat="1" ht="12" x14ac:dyDescent="0.15">
      <c r="A6" s="16">
        <v>1</v>
      </c>
      <c r="B6" s="16">
        <v>1</v>
      </c>
      <c r="C6" s="16" t="s">
        <v>48</v>
      </c>
      <c r="D6" s="17" t="s">
        <v>191</v>
      </c>
      <c r="E6" s="16" t="s">
        <v>51</v>
      </c>
      <c r="F6" s="16" t="s">
        <v>17</v>
      </c>
      <c r="G6" s="17" t="s">
        <v>205</v>
      </c>
      <c r="H6" s="17" t="s">
        <v>166</v>
      </c>
      <c r="I6" s="17" t="s">
        <v>162</v>
      </c>
      <c r="J6" s="16">
        <v>7500</v>
      </c>
      <c r="K6" s="17">
        <f t="shared" ref="K6:K49" si="0">J6</f>
        <v>7500</v>
      </c>
      <c r="L6" s="17">
        <v>0.33</v>
      </c>
      <c r="M6" s="18">
        <f t="shared" ref="M6:M49" si="1">IF(F6="","",ROUND(K6*L6,2))</f>
        <v>2475</v>
      </c>
    </row>
    <row r="7" spans="1:13" s="1" customFormat="1" ht="12" x14ac:dyDescent="0.15">
      <c r="A7" s="16">
        <v>1</v>
      </c>
      <c r="B7" s="16">
        <v>1</v>
      </c>
      <c r="C7" s="16" t="s">
        <v>48</v>
      </c>
      <c r="D7" s="17" t="s">
        <v>191</v>
      </c>
      <c r="E7" s="16" t="s">
        <v>52</v>
      </c>
      <c r="F7" s="16" t="s">
        <v>18</v>
      </c>
      <c r="G7" s="17" t="s">
        <v>205</v>
      </c>
      <c r="H7" s="17" t="s">
        <v>168</v>
      </c>
      <c r="I7" s="17" t="s">
        <v>162</v>
      </c>
      <c r="J7" s="16">
        <v>800</v>
      </c>
      <c r="K7" s="17">
        <f t="shared" si="0"/>
        <v>800</v>
      </c>
      <c r="L7" s="17">
        <v>0.57999999999999996</v>
      </c>
      <c r="M7" s="18">
        <f t="shared" si="1"/>
        <v>464</v>
      </c>
    </row>
    <row r="8" spans="1:13" s="1" customFormat="1" ht="12" x14ac:dyDescent="0.15">
      <c r="A8" s="16">
        <v>1</v>
      </c>
      <c r="B8" s="16">
        <v>1</v>
      </c>
      <c r="C8" s="16" t="s">
        <v>48</v>
      </c>
      <c r="D8" s="17" t="s">
        <v>191</v>
      </c>
      <c r="E8" s="16" t="s">
        <v>53</v>
      </c>
      <c r="F8" s="16" t="s">
        <v>19</v>
      </c>
      <c r="G8" s="17" t="s">
        <v>205</v>
      </c>
      <c r="H8" s="17" t="s">
        <v>170</v>
      </c>
      <c r="I8" s="17" t="s">
        <v>162</v>
      </c>
      <c r="J8" s="16">
        <v>1200</v>
      </c>
      <c r="K8" s="17">
        <f t="shared" si="0"/>
        <v>1200</v>
      </c>
      <c r="L8" s="17">
        <v>0.89</v>
      </c>
      <c r="M8" s="18">
        <f t="shared" si="1"/>
        <v>1068</v>
      </c>
    </row>
    <row r="9" spans="1:13" s="1" customFormat="1" ht="12" x14ac:dyDescent="0.15">
      <c r="A9" s="16">
        <v>1</v>
      </c>
      <c r="B9" s="16">
        <v>1</v>
      </c>
      <c r="C9" s="16" t="s">
        <v>48</v>
      </c>
      <c r="D9" s="17" t="s">
        <v>191</v>
      </c>
      <c r="E9" s="16" t="s">
        <v>54</v>
      </c>
      <c r="F9" s="16" t="s">
        <v>20</v>
      </c>
      <c r="G9" s="17" t="s">
        <v>205</v>
      </c>
      <c r="H9" s="17" t="s">
        <v>161</v>
      </c>
      <c r="I9" s="17" t="s">
        <v>162</v>
      </c>
      <c r="J9" s="16">
        <v>500</v>
      </c>
      <c r="K9" s="17">
        <f t="shared" si="0"/>
        <v>500</v>
      </c>
      <c r="L9" s="17">
        <v>0.21</v>
      </c>
      <c r="M9" s="18">
        <f t="shared" si="1"/>
        <v>105</v>
      </c>
    </row>
    <row r="10" spans="1:13" s="1" customFormat="1" ht="12" x14ac:dyDescent="0.15">
      <c r="A10" s="16">
        <v>1</v>
      </c>
      <c r="B10" s="16">
        <v>1</v>
      </c>
      <c r="C10" s="16" t="s">
        <v>48</v>
      </c>
      <c r="D10" s="17" t="s">
        <v>191</v>
      </c>
      <c r="E10" s="16" t="s">
        <v>55</v>
      </c>
      <c r="F10" s="16" t="s">
        <v>21</v>
      </c>
      <c r="G10" s="17" t="s">
        <v>205</v>
      </c>
      <c r="H10" s="17" t="s">
        <v>171</v>
      </c>
      <c r="I10" s="17" t="s">
        <v>162</v>
      </c>
      <c r="J10" s="16">
        <v>300</v>
      </c>
      <c r="K10" s="17">
        <f t="shared" si="0"/>
        <v>300</v>
      </c>
      <c r="L10" s="17">
        <v>0.36</v>
      </c>
      <c r="M10" s="18">
        <f t="shared" si="1"/>
        <v>108</v>
      </c>
    </row>
    <row r="11" spans="1:13" s="1" customFormat="1" ht="12" x14ac:dyDescent="0.15">
      <c r="A11" s="16">
        <v>1</v>
      </c>
      <c r="B11" s="16">
        <v>5</v>
      </c>
      <c r="C11" s="16" t="s">
        <v>56</v>
      </c>
      <c r="D11" s="17" t="s">
        <v>192</v>
      </c>
      <c r="E11" s="16" t="s">
        <v>57</v>
      </c>
      <c r="F11" s="16" t="s">
        <v>58</v>
      </c>
      <c r="G11" s="17" t="s">
        <v>206</v>
      </c>
      <c r="H11" s="17" t="s">
        <v>173</v>
      </c>
      <c r="I11" s="17" t="s">
        <v>162</v>
      </c>
      <c r="J11" s="16">
        <v>200</v>
      </c>
      <c r="K11" s="17">
        <f t="shared" si="0"/>
        <v>200</v>
      </c>
      <c r="L11" s="17">
        <v>0.78</v>
      </c>
      <c r="M11" s="18">
        <f t="shared" si="1"/>
        <v>156</v>
      </c>
    </row>
    <row r="12" spans="1:13" s="1" customFormat="1" ht="12" x14ac:dyDescent="0.15">
      <c r="A12" s="16">
        <v>1</v>
      </c>
      <c r="B12" s="16">
        <v>5</v>
      </c>
      <c r="C12" s="16" t="s">
        <v>59</v>
      </c>
      <c r="D12" s="17" t="s">
        <v>193</v>
      </c>
      <c r="E12" s="16" t="s">
        <v>60</v>
      </c>
      <c r="F12" s="16" t="s">
        <v>23</v>
      </c>
      <c r="G12" s="17" t="s">
        <v>206</v>
      </c>
      <c r="H12" s="17" t="s">
        <v>174</v>
      </c>
      <c r="I12" s="17" t="s">
        <v>162</v>
      </c>
      <c r="J12" s="16">
        <v>100</v>
      </c>
      <c r="K12" s="17">
        <f t="shared" si="0"/>
        <v>100</v>
      </c>
      <c r="L12" s="17">
        <v>0.65</v>
      </c>
      <c r="M12" s="18">
        <f t="shared" si="1"/>
        <v>65</v>
      </c>
    </row>
    <row r="13" spans="1:13" s="1" customFormat="1" ht="12" x14ac:dyDescent="0.15">
      <c r="A13" s="16">
        <v>1</v>
      </c>
      <c r="B13" s="16">
        <v>10</v>
      </c>
      <c r="C13" s="16" t="s">
        <v>56</v>
      </c>
      <c r="D13" s="17" t="s">
        <v>192</v>
      </c>
      <c r="E13" s="16" t="s">
        <v>61</v>
      </c>
      <c r="F13" s="16" t="s">
        <v>24</v>
      </c>
      <c r="G13" s="17" t="s">
        <v>206</v>
      </c>
      <c r="H13" s="17" t="s">
        <v>175</v>
      </c>
      <c r="I13" s="17" t="s">
        <v>162</v>
      </c>
      <c r="J13" s="16">
        <v>520</v>
      </c>
      <c r="K13" s="17">
        <f t="shared" si="0"/>
        <v>520</v>
      </c>
      <c r="L13" s="17">
        <v>0.75</v>
      </c>
      <c r="M13" s="18">
        <f t="shared" si="1"/>
        <v>390</v>
      </c>
    </row>
    <row r="14" spans="1:13" s="1" customFormat="1" ht="12" x14ac:dyDescent="0.15">
      <c r="A14" s="16">
        <v>1</v>
      </c>
      <c r="B14" s="16">
        <v>10</v>
      </c>
      <c r="C14" s="16" t="s">
        <v>59</v>
      </c>
      <c r="D14" s="17" t="s">
        <v>193</v>
      </c>
      <c r="E14" s="16" t="s">
        <v>62</v>
      </c>
      <c r="F14" s="16" t="s">
        <v>25</v>
      </c>
      <c r="G14" s="17" t="s">
        <v>206</v>
      </c>
      <c r="H14" s="17" t="s">
        <v>176</v>
      </c>
      <c r="I14" s="17" t="s">
        <v>162</v>
      </c>
      <c r="J14" s="16">
        <v>620</v>
      </c>
      <c r="K14" s="17">
        <f t="shared" si="0"/>
        <v>620</v>
      </c>
      <c r="L14" s="17">
        <v>0.85</v>
      </c>
      <c r="M14" s="18">
        <f t="shared" si="1"/>
        <v>527</v>
      </c>
    </row>
    <row r="15" spans="1:13" s="1" customFormat="1" ht="12" x14ac:dyDescent="0.15">
      <c r="A15" s="16">
        <v>1</v>
      </c>
      <c r="B15" s="16">
        <v>10</v>
      </c>
      <c r="C15" s="16" t="s">
        <v>56</v>
      </c>
      <c r="D15" s="17" t="s">
        <v>192</v>
      </c>
      <c r="E15" s="16" t="s">
        <v>63</v>
      </c>
      <c r="F15" s="16" t="s">
        <v>26</v>
      </c>
      <c r="G15" s="17" t="s">
        <v>206</v>
      </c>
      <c r="H15" s="17" t="s">
        <v>177</v>
      </c>
      <c r="I15" s="17" t="s">
        <v>162</v>
      </c>
      <c r="J15" s="16">
        <v>400</v>
      </c>
      <c r="K15" s="17">
        <f t="shared" si="0"/>
        <v>400</v>
      </c>
      <c r="L15" s="17">
        <v>0.9</v>
      </c>
      <c r="M15" s="18">
        <f t="shared" si="1"/>
        <v>360</v>
      </c>
    </row>
    <row r="16" spans="1:13" s="1" customFormat="1" ht="12" x14ac:dyDescent="0.15">
      <c r="A16" s="16">
        <v>1</v>
      </c>
      <c r="B16" s="16">
        <v>10</v>
      </c>
      <c r="C16" s="16" t="s">
        <v>59</v>
      </c>
      <c r="D16" s="17" t="s">
        <v>193</v>
      </c>
      <c r="E16" s="16" t="s">
        <v>64</v>
      </c>
      <c r="F16" s="16" t="s">
        <v>27</v>
      </c>
      <c r="G16" s="17" t="s">
        <v>206</v>
      </c>
      <c r="H16" s="17" t="s">
        <v>178</v>
      </c>
      <c r="I16" s="17" t="s">
        <v>162</v>
      </c>
      <c r="J16" s="16">
        <v>500</v>
      </c>
      <c r="K16" s="17">
        <f t="shared" si="0"/>
        <v>500</v>
      </c>
      <c r="L16" s="17">
        <v>0.55000000000000004</v>
      </c>
      <c r="M16" s="18">
        <f t="shared" si="1"/>
        <v>275</v>
      </c>
    </row>
    <row r="17" spans="1:13" s="1" customFormat="1" ht="12" x14ac:dyDescent="0.15">
      <c r="A17" s="16">
        <v>1</v>
      </c>
      <c r="B17" s="16">
        <v>10</v>
      </c>
      <c r="C17" s="16" t="s">
        <v>65</v>
      </c>
      <c r="D17" s="17" t="s">
        <v>194</v>
      </c>
      <c r="E17" s="16" t="s">
        <v>66</v>
      </c>
      <c r="F17" s="16" t="s">
        <v>67</v>
      </c>
      <c r="G17" s="17" t="s">
        <v>207</v>
      </c>
      <c r="H17" s="17" t="s">
        <v>180</v>
      </c>
      <c r="I17" s="17" t="s">
        <v>162</v>
      </c>
      <c r="J17" s="16">
        <v>300</v>
      </c>
      <c r="K17" s="17">
        <f t="shared" si="0"/>
        <v>300</v>
      </c>
      <c r="L17" s="17">
        <v>58.5</v>
      </c>
      <c r="M17" s="18">
        <f t="shared" si="1"/>
        <v>17550</v>
      </c>
    </row>
    <row r="18" spans="1:13" s="1" customFormat="1" ht="12" x14ac:dyDescent="0.15">
      <c r="A18" s="16">
        <v>1</v>
      </c>
      <c r="B18" s="16">
        <v>10</v>
      </c>
      <c r="C18" s="16" t="s">
        <v>65</v>
      </c>
      <c r="D18" s="17" t="s">
        <v>194</v>
      </c>
      <c r="E18" s="16" t="s">
        <v>68</v>
      </c>
      <c r="F18" s="16" t="s">
        <v>29</v>
      </c>
      <c r="G18" s="17" t="s">
        <v>207</v>
      </c>
      <c r="H18" s="17" t="s">
        <v>198</v>
      </c>
      <c r="I18" s="17" t="s">
        <v>162</v>
      </c>
      <c r="J18" s="16">
        <v>200</v>
      </c>
      <c r="K18" s="17">
        <f t="shared" si="0"/>
        <v>200</v>
      </c>
      <c r="L18" s="17">
        <v>75.599999999999994</v>
      </c>
      <c r="M18" s="18">
        <f t="shared" si="1"/>
        <v>15120</v>
      </c>
    </row>
    <row r="19" spans="1:13" s="1" customFormat="1" ht="12" x14ac:dyDescent="0.15">
      <c r="A19" s="16">
        <v>1</v>
      </c>
      <c r="B19" s="16">
        <v>10</v>
      </c>
      <c r="C19" s="16" t="s">
        <v>65</v>
      </c>
      <c r="D19" s="17" t="s">
        <v>194</v>
      </c>
      <c r="E19" s="16" t="s">
        <v>69</v>
      </c>
      <c r="F19" s="16" t="s">
        <v>30</v>
      </c>
      <c r="G19" s="17" t="s">
        <v>207</v>
      </c>
      <c r="H19" s="17" t="s">
        <v>150</v>
      </c>
      <c r="I19" s="17" t="s">
        <v>162</v>
      </c>
      <c r="J19" s="16">
        <v>200</v>
      </c>
      <c r="K19" s="17">
        <f t="shared" si="0"/>
        <v>200</v>
      </c>
      <c r="L19" s="17">
        <v>124.85</v>
      </c>
      <c r="M19" s="18">
        <f t="shared" si="1"/>
        <v>24970</v>
      </c>
    </row>
    <row r="20" spans="1:13" s="1" customFormat="1" ht="12" x14ac:dyDescent="0.15">
      <c r="A20" s="16">
        <v>1</v>
      </c>
      <c r="B20" s="16">
        <v>10</v>
      </c>
      <c r="C20" s="16" t="s">
        <v>65</v>
      </c>
      <c r="D20" s="17" t="s">
        <v>194</v>
      </c>
      <c r="E20" s="16" t="s">
        <v>70</v>
      </c>
      <c r="F20" s="16" t="s">
        <v>31</v>
      </c>
      <c r="G20" s="17" t="s">
        <v>207</v>
      </c>
      <c r="H20" s="17" t="s">
        <v>199</v>
      </c>
      <c r="I20" s="17" t="s">
        <v>162</v>
      </c>
      <c r="J20" s="16">
        <v>50</v>
      </c>
      <c r="K20" s="17">
        <f t="shared" si="0"/>
        <v>50</v>
      </c>
      <c r="L20" s="17">
        <v>320</v>
      </c>
      <c r="M20" s="18">
        <f t="shared" si="1"/>
        <v>16000</v>
      </c>
    </row>
    <row r="21" spans="1:13" s="1" customFormat="1" ht="12" x14ac:dyDescent="0.15">
      <c r="A21" s="16">
        <v>1</v>
      </c>
      <c r="B21" s="16">
        <v>12</v>
      </c>
      <c r="C21" s="16" t="s">
        <v>65</v>
      </c>
      <c r="D21" s="17" t="s">
        <v>194</v>
      </c>
      <c r="E21" s="16" t="s">
        <v>71</v>
      </c>
      <c r="F21" s="16" t="s">
        <v>32</v>
      </c>
      <c r="G21" s="17" t="s">
        <v>207</v>
      </c>
      <c r="H21" s="17" t="s">
        <v>152</v>
      </c>
      <c r="I21" s="17" t="s">
        <v>162</v>
      </c>
      <c r="J21" s="16">
        <v>15</v>
      </c>
      <c r="K21" s="17">
        <f t="shared" si="0"/>
        <v>15</v>
      </c>
      <c r="L21" s="17">
        <v>70</v>
      </c>
      <c r="M21" s="18">
        <f t="shared" si="1"/>
        <v>1050</v>
      </c>
    </row>
    <row r="22" spans="1:13" s="1" customFormat="1" ht="12" x14ac:dyDescent="0.15">
      <c r="A22" s="16">
        <v>1</v>
      </c>
      <c r="B22" s="16">
        <v>12</v>
      </c>
      <c r="C22" s="16" t="s">
        <v>65</v>
      </c>
      <c r="D22" s="17" t="s">
        <v>194</v>
      </c>
      <c r="E22" s="16" t="s">
        <v>72</v>
      </c>
      <c r="F22" s="16" t="s">
        <v>33</v>
      </c>
      <c r="G22" s="17" t="s">
        <v>207</v>
      </c>
      <c r="H22" s="17" t="s">
        <v>184</v>
      </c>
      <c r="I22" s="17" t="s">
        <v>162</v>
      </c>
      <c r="J22" s="16">
        <v>20</v>
      </c>
      <c r="K22" s="17">
        <f t="shared" si="0"/>
        <v>20</v>
      </c>
      <c r="L22" s="17">
        <v>185</v>
      </c>
      <c r="M22" s="18">
        <f t="shared" si="1"/>
        <v>3700</v>
      </c>
    </row>
    <row r="23" spans="1:13" s="1" customFormat="1" ht="12" x14ac:dyDescent="0.15">
      <c r="A23" s="16">
        <v>1</v>
      </c>
      <c r="B23" s="16">
        <v>15</v>
      </c>
      <c r="C23" s="16" t="s">
        <v>65</v>
      </c>
      <c r="D23" s="17" t="s">
        <v>194</v>
      </c>
      <c r="E23" s="16" t="s">
        <v>73</v>
      </c>
      <c r="F23" s="16" t="s">
        <v>34</v>
      </c>
      <c r="G23" s="17" t="s">
        <v>207</v>
      </c>
      <c r="H23" s="17" t="s">
        <v>154</v>
      </c>
      <c r="I23" s="17" t="s">
        <v>162</v>
      </c>
      <c r="J23" s="16">
        <v>66</v>
      </c>
      <c r="K23" s="17">
        <f t="shared" si="0"/>
        <v>66</v>
      </c>
      <c r="L23" s="17">
        <v>412.5</v>
      </c>
      <c r="M23" s="18">
        <f t="shared" si="1"/>
        <v>27225</v>
      </c>
    </row>
    <row r="24" spans="1:13" s="1" customFormat="1" ht="12" x14ac:dyDescent="0.15">
      <c r="A24" s="16">
        <v>1</v>
      </c>
      <c r="B24" s="16">
        <v>15</v>
      </c>
      <c r="C24" s="16" t="s">
        <v>65</v>
      </c>
      <c r="D24" s="17" t="s">
        <v>194</v>
      </c>
      <c r="E24" s="16" t="s">
        <v>74</v>
      </c>
      <c r="F24" s="16" t="s">
        <v>50</v>
      </c>
      <c r="G24" s="17" t="s">
        <v>205</v>
      </c>
      <c r="H24" s="17" t="s">
        <v>164</v>
      </c>
      <c r="I24" s="17" t="s">
        <v>162</v>
      </c>
      <c r="J24" s="16">
        <v>200</v>
      </c>
      <c r="K24" s="17">
        <f t="shared" si="0"/>
        <v>200</v>
      </c>
      <c r="L24" s="17">
        <v>0.25</v>
      </c>
      <c r="M24" s="18">
        <f t="shared" si="1"/>
        <v>50</v>
      </c>
    </row>
    <row r="25" spans="1:13" s="1" customFormat="1" ht="12" x14ac:dyDescent="0.15">
      <c r="A25" s="16">
        <v>1</v>
      </c>
      <c r="B25" s="16">
        <v>15</v>
      </c>
      <c r="C25" s="16" t="s">
        <v>65</v>
      </c>
      <c r="D25" s="17" t="s">
        <v>194</v>
      </c>
      <c r="E25" s="16" t="s">
        <v>75</v>
      </c>
      <c r="F25" s="16" t="s">
        <v>17</v>
      </c>
      <c r="G25" s="17" t="s">
        <v>205</v>
      </c>
      <c r="H25" s="17" t="s">
        <v>166</v>
      </c>
      <c r="I25" s="17" t="s">
        <v>162</v>
      </c>
      <c r="J25" s="16">
        <v>300</v>
      </c>
      <c r="K25" s="17">
        <f t="shared" si="0"/>
        <v>300</v>
      </c>
      <c r="L25" s="17">
        <v>0.33</v>
      </c>
      <c r="M25" s="18">
        <f t="shared" si="1"/>
        <v>99</v>
      </c>
    </row>
    <row r="26" spans="1:13" s="1" customFormat="1" ht="12" x14ac:dyDescent="0.15">
      <c r="A26" s="16">
        <v>1</v>
      </c>
      <c r="B26" s="16">
        <v>15</v>
      </c>
      <c r="C26" s="16" t="s">
        <v>65</v>
      </c>
      <c r="D26" s="17" t="s">
        <v>194</v>
      </c>
      <c r="E26" s="16" t="s">
        <v>76</v>
      </c>
      <c r="F26" s="16" t="s">
        <v>18</v>
      </c>
      <c r="G26" s="17" t="s">
        <v>205</v>
      </c>
      <c r="H26" s="17" t="s">
        <v>168</v>
      </c>
      <c r="I26" s="17" t="s">
        <v>162</v>
      </c>
      <c r="J26" s="16">
        <v>40</v>
      </c>
      <c r="K26" s="17">
        <f t="shared" si="0"/>
        <v>40</v>
      </c>
      <c r="L26" s="17">
        <v>0.57999999999999996</v>
      </c>
      <c r="M26" s="18">
        <f t="shared" si="1"/>
        <v>23.2</v>
      </c>
    </row>
    <row r="27" spans="1:13" s="1" customFormat="1" ht="12" x14ac:dyDescent="0.15">
      <c r="A27" s="16">
        <v>1</v>
      </c>
      <c r="B27" s="16">
        <v>15</v>
      </c>
      <c r="C27" s="16" t="s">
        <v>65</v>
      </c>
      <c r="D27" s="17" t="s">
        <v>194</v>
      </c>
      <c r="E27" s="16" t="s">
        <v>77</v>
      </c>
      <c r="F27" s="16" t="s">
        <v>19</v>
      </c>
      <c r="G27" s="17" t="s">
        <v>205</v>
      </c>
      <c r="H27" s="17" t="s">
        <v>170</v>
      </c>
      <c r="I27" s="17" t="s">
        <v>162</v>
      </c>
      <c r="J27" s="16">
        <v>80</v>
      </c>
      <c r="K27" s="17">
        <f t="shared" si="0"/>
        <v>80</v>
      </c>
      <c r="L27" s="17">
        <v>0.89</v>
      </c>
      <c r="M27" s="18">
        <f t="shared" si="1"/>
        <v>71.2</v>
      </c>
    </row>
    <row r="28" spans="1:13" s="1" customFormat="1" ht="12" x14ac:dyDescent="0.15">
      <c r="A28" s="16">
        <v>1</v>
      </c>
      <c r="B28" s="19">
        <v>19</v>
      </c>
      <c r="C28" s="16" t="s">
        <v>78</v>
      </c>
      <c r="D28" s="17" t="s">
        <v>195</v>
      </c>
      <c r="E28" s="16" t="s">
        <v>79</v>
      </c>
      <c r="F28" s="16" t="s">
        <v>20</v>
      </c>
      <c r="G28" s="17" t="s">
        <v>205</v>
      </c>
      <c r="H28" s="17" t="s">
        <v>161</v>
      </c>
      <c r="I28" s="17" t="s">
        <v>162</v>
      </c>
      <c r="J28" s="19">
        <v>95</v>
      </c>
      <c r="K28" s="17">
        <f t="shared" si="0"/>
        <v>95</v>
      </c>
      <c r="L28" s="17">
        <v>0.21</v>
      </c>
      <c r="M28" s="18">
        <f t="shared" si="1"/>
        <v>19.95</v>
      </c>
    </row>
    <row r="29" spans="1:13" s="1" customFormat="1" ht="12" x14ac:dyDescent="0.15">
      <c r="A29" s="16">
        <v>1</v>
      </c>
      <c r="B29" s="19">
        <v>19</v>
      </c>
      <c r="C29" s="16" t="s">
        <v>80</v>
      </c>
      <c r="D29" s="17" t="s">
        <v>196</v>
      </c>
      <c r="E29" s="16" t="s">
        <v>81</v>
      </c>
      <c r="F29" s="16" t="s">
        <v>21</v>
      </c>
      <c r="G29" s="17" t="s">
        <v>205</v>
      </c>
      <c r="H29" s="17" t="s">
        <v>171</v>
      </c>
      <c r="I29" s="17" t="s">
        <v>162</v>
      </c>
      <c r="J29" s="19">
        <v>20</v>
      </c>
      <c r="K29" s="17">
        <f t="shared" si="0"/>
        <v>20</v>
      </c>
      <c r="L29" s="17">
        <v>0.36</v>
      </c>
      <c r="M29" s="18">
        <f t="shared" si="1"/>
        <v>7.2</v>
      </c>
    </row>
    <row r="30" spans="1:13" s="1" customFormat="1" ht="12" x14ac:dyDescent="0.15">
      <c r="A30" s="16">
        <v>1</v>
      </c>
      <c r="B30" s="19">
        <v>19</v>
      </c>
      <c r="C30" s="16" t="s">
        <v>82</v>
      </c>
      <c r="D30" s="17" t="s">
        <v>197</v>
      </c>
      <c r="E30" s="16" t="s">
        <v>83</v>
      </c>
      <c r="F30" s="16" t="s">
        <v>58</v>
      </c>
      <c r="G30" s="17" t="s">
        <v>206</v>
      </c>
      <c r="H30" s="17" t="s">
        <v>173</v>
      </c>
      <c r="I30" s="17" t="s">
        <v>162</v>
      </c>
      <c r="J30" s="19">
        <v>10</v>
      </c>
      <c r="K30" s="17">
        <f t="shared" si="0"/>
        <v>10</v>
      </c>
      <c r="L30" s="17">
        <v>0.78</v>
      </c>
      <c r="M30" s="18">
        <f t="shared" si="1"/>
        <v>7.8</v>
      </c>
    </row>
    <row r="31" spans="1:13" s="1" customFormat="1" ht="12" x14ac:dyDescent="0.15">
      <c r="A31" s="16">
        <v>1</v>
      </c>
      <c r="B31" s="19">
        <v>19</v>
      </c>
      <c r="C31" s="16" t="s">
        <v>78</v>
      </c>
      <c r="D31" s="17" t="s">
        <v>195</v>
      </c>
      <c r="E31" s="16" t="s">
        <v>84</v>
      </c>
      <c r="F31" s="16" t="s">
        <v>23</v>
      </c>
      <c r="G31" s="17" t="s">
        <v>206</v>
      </c>
      <c r="H31" s="17" t="s">
        <v>174</v>
      </c>
      <c r="I31" s="17" t="s">
        <v>162</v>
      </c>
      <c r="J31" s="19">
        <v>20</v>
      </c>
      <c r="K31" s="17">
        <f t="shared" si="0"/>
        <v>20</v>
      </c>
      <c r="L31" s="17">
        <v>0.65</v>
      </c>
      <c r="M31" s="18">
        <f t="shared" si="1"/>
        <v>13</v>
      </c>
    </row>
    <row r="32" spans="1:13" s="1" customFormat="1" ht="12" x14ac:dyDescent="0.15">
      <c r="A32" s="16">
        <v>1</v>
      </c>
      <c r="B32" s="19">
        <v>19</v>
      </c>
      <c r="C32" s="16" t="s">
        <v>80</v>
      </c>
      <c r="D32" s="17" t="s">
        <v>196</v>
      </c>
      <c r="E32" s="16" t="s">
        <v>85</v>
      </c>
      <c r="F32" s="16" t="s">
        <v>24</v>
      </c>
      <c r="G32" s="17" t="s">
        <v>206</v>
      </c>
      <c r="H32" s="17" t="s">
        <v>175</v>
      </c>
      <c r="I32" s="17" t="s">
        <v>162</v>
      </c>
      <c r="J32" s="19">
        <v>14</v>
      </c>
      <c r="K32" s="17">
        <f t="shared" si="0"/>
        <v>14</v>
      </c>
      <c r="L32" s="17">
        <v>0.75</v>
      </c>
      <c r="M32" s="18">
        <f t="shared" si="1"/>
        <v>10.5</v>
      </c>
    </row>
    <row r="33" spans="1:13" s="1" customFormat="1" ht="12" x14ac:dyDescent="0.15">
      <c r="A33" s="16">
        <v>1</v>
      </c>
      <c r="B33" s="19">
        <v>19</v>
      </c>
      <c r="C33" s="16" t="s">
        <v>82</v>
      </c>
      <c r="D33" s="17" t="s">
        <v>197</v>
      </c>
      <c r="E33" s="16" t="s">
        <v>86</v>
      </c>
      <c r="F33" s="16" t="s">
        <v>25</v>
      </c>
      <c r="G33" s="17" t="s">
        <v>206</v>
      </c>
      <c r="H33" s="17" t="s">
        <v>176</v>
      </c>
      <c r="I33" s="17" t="s">
        <v>162</v>
      </c>
      <c r="J33" s="19">
        <v>253</v>
      </c>
      <c r="K33" s="17">
        <f t="shared" si="0"/>
        <v>253</v>
      </c>
      <c r="L33" s="17">
        <v>0.85</v>
      </c>
      <c r="M33" s="18">
        <f t="shared" si="1"/>
        <v>215.05</v>
      </c>
    </row>
    <row r="34" spans="1:13" s="1" customFormat="1" ht="12" x14ac:dyDescent="0.15">
      <c r="A34" s="16">
        <v>1</v>
      </c>
      <c r="B34" s="19">
        <v>19</v>
      </c>
      <c r="C34" s="16" t="s">
        <v>48</v>
      </c>
      <c r="D34" s="17" t="s">
        <v>191</v>
      </c>
      <c r="E34" s="16" t="s">
        <v>87</v>
      </c>
      <c r="F34" s="16" t="s">
        <v>26</v>
      </c>
      <c r="G34" s="17" t="s">
        <v>206</v>
      </c>
      <c r="H34" s="17" t="s">
        <v>177</v>
      </c>
      <c r="I34" s="17" t="s">
        <v>162</v>
      </c>
      <c r="J34" s="19">
        <v>241</v>
      </c>
      <c r="K34" s="17">
        <f t="shared" si="0"/>
        <v>241</v>
      </c>
      <c r="L34" s="17">
        <v>0.9</v>
      </c>
      <c r="M34" s="18">
        <f t="shared" si="1"/>
        <v>216.9</v>
      </c>
    </row>
    <row r="35" spans="1:13" s="1" customFormat="1" ht="12" x14ac:dyDescent="0.15">
      <c r="A35" s="16">
        <v>1</v>
      </c>
      <c r="B35" s="19">
        <v>19</v>
      </c>
      <c r="C35" s="16" t="s">
        <v>88</v>
      </c>
      <c r="D35" s="17" t="s">
        <v>192</v>
      </c>
      <c r="E35" s="16" t="s">
        <v>89</v>
      </c>
      <c r="F35" s="16" t="s">
        <v>27</v>
      </c>
      <c r="G35" s="17" t="s">
        <v>206</v>
      </c>
      <c r="H35" s="17" t="s">
        <v>178</v>
      </c>
      <c r="I35" s="17" t="s">
        <v>162</v>
      </c>
      <c r="J35" s="19">
        <v>263</v>
      </c>
      <c r="K35" s="17">
        <f t="shared" si="0"/>
        <v>263</v>
      </c>
      <c r="L35" s="17">
        <v>0.55000000000000004</v>
      </c>
      <c r="M35" s="18">
        <f t="shared" si="1"/>
        <v>144.65</v>
      </c>
    </row>
    <row r="36" spans="1:13" s="1" customFormat="1" ht="12" x14ac:dyDescent="0.15">
      <c r="A36" s="16">
        <v>1</v>
      </c>
      <c r="B36" s="19">
        <v>23</v>
      </c>
      <c r="C36" s="16" t="s">
        <v>59</v>
      </c>
      <c r="D36" s="17" t="s">
        <v>193</v>
      </c>
      <c r="E36" s="16" t="s">
        <v>90</v>
      </c>
      <c r="F36" s="16" t="s">
        <v>67</v>
      </c>
      <c r="G36" s="17" t="s">
        <v>207</v>
      </c>
      <c r="H36" s="17" t="s">
        <v>180</v>
      </c>
      <c r="I36" s="17" t="s">
        <v>162</v>
      </c>
      <c r="J36" s="19">
        <v>55</v>
      </c>
      <c r="K36" s="17">
        <f t="shared" si="0"/>
        <v>55</v>
      </c>
      <c r="L36" s="17">
        <v>58.5</v>
      </c>
      <c r="M36" s="18">
        <f t="shared" si="1"/>
        <v>3217.5</v>
      </c>
    </row>
    <row r="37" spans="1:13" s="1" customFormat="1" ht="12" x14ac:dyDescent="0.15">
      <c r="A37" s="16">
        <v>1</v>
      </c>
      <c r="B37" s="19">
        <v>23</v>
      </c>
      <c r="C37" s="16" t="s">
        <v>65</v>
      </c>
      <c r="D37" s="17" t="s">
        <v>194</v>
      </c>
      <c r="E37" s="16" t="s">
        <v>91</v>
      </c>
      <c r="F37" s="16" t="s">
        <v>29</v>
      </c>
      <c r="G37" s="17" t="s">
        <v>207</v>
      </c>
      <c r="H37" s="17" t="s">
        <v>198</v>
      </c>
      <c r="I37" s="17" t="s">
        <v>162</v>
      </c>
      <c r="J37" s="19">
        <v>78</v>
      </c>
      <c r="K37" s="17">
        <f t="shared" si="0"/>
        <v>78</v>
      </c>
      <c r="L37" s="17">
        <v>75.599999999999994</v>
      </c>
      <c r="M37" s="18">
        <f t="shared" si="1"/>
        <v>5896.8</v>
      </c>
    </row>
    <row r="38" spans="1:13" s="1" customFormat="1" ht="12" x14ac:dyDescent="0.15">
      <c r="A38" s="16">
        <v>1</v>
      </c>
      <c r="B38" s="19">
        <v>25</v>
      </c>
      <c r="C38" s="16" t="s">
        <v>78</v>
      </c>
      <c r="D38" s="17" t="s">
        <v>195</v>
      </c>
      <c r="E38" s="16" t="s">
        <v>92</v>
      </c>
      <c r="F38" s="16" t="s">
        <v>30</v>
      </c>
      <c r="G38" s="17" t="s">
        <v>207</v>
      </c>
      <c r="H38" s="17" t="s">
        <v>150</v>
      </c>
      <c r="I38" s="17" t="s">
        <v>162</v>
      </c>
      <c r="J38" s="19">
        <v>98</v>
      </c>
      <c r="K38" s="17">
        <f t="shared" si="0"/>
        <v>98</v>
      </c>
      <c r="L38" s="17">
        <v>124.85</v>
      </c>
      <c r="M38" s="18">
        <f t="shared" si="1"/>
        <v>12235.3</v>
      </c>
    </row>
    <row r="39" spans="1:13" s="1" customFormat="1" ht="12" x14ac:dyDescent="0.15">
      <c r="A39" s="16">
        <v>1</v>
      </c>
      <c r="B39" s="19">
        <v>25</v>
      </c>
      <c r="C39" s="16" t="s">
        <v>80</v>
      </c>
      <c r="D39" s="17" t="s">
        <v>196</v>
      </c>
      <c r="E39" s="16" t="s">
        <v>93</v>
      </c>
      <c r="F39" s="16" t="s">
        <v>31</v>
      </c>
      <c r="G39" s="17" t="s">
        <v>207</v>
      </c>
      <c r="H39" s="17" t="s">
        <v>199</v>
      </c>
      <c r="I39" s="17" t="s">
        <v>162</v>
      </c>
      <c r="J39" s="19">
        <v>56</v>
      </c>
      <c r="K39" s="17">
        <f t="shared" si="0"/>
        <v>56</v>
      </c>
      <c r="L39" s="17">
        <v>320</v>
      </c>
      <c r="M39" s="18">
        <f t="shared" si="1"/>
        <v>17920</v>
      </c>
    </row>
    <row r="40" spans="1:13" s="1" customFormat="1" ht="12" x14ac:dyDescent="0.15">
      <c r="A40" s="16">
        <v>1</v>
      </c>
      <c r="B40" s="19">
        <v>25</v>
      </c>
      <c r="C40" s="16" t="s">
        <v>82</v>
      </c>
      <c r="D40" s="17" t="s">
        <v>197</v>
      </c>
      <c r="E40" s="16" t="s">
        <v>94</v>
      </c>
      <c r="F40" s="16" t="s">
        <v>32</v>
      </c>
      <c r="G40" s="17" t="s">
        <v>207</v>
      </c>
      <c r="H40" s="17" t="s">
        <v>152</v>
      </c>
      <c r="I40" s="17" t="s">
        <v>162</v>
      </c>
      <c r="J40" s="19">
        <v>25</v>
      </c>
      <c r="K40" s="17">
        <f t="shared" si="0"/>
        <v>25</v>
      </c>
      <c r="L40" s="17">
        <v>70</v>
      </c>
      <c r="M40" s="18">
        <f t="shared" si="1"/>
        <v>1750</v>
      </c>
    </row>
    <row r="41" spans="1:13" s="1" customFormat="1" ht="12" x14ac:dyDescent="0.15">
      <c r="A41" s="16">
        <v>1</v>
      </c>
      <c r="B41" s="19">
        <v>25</v>
      </c>
      <c r="C41" s="16" t="s">
        <v>48</v>
      </c>
      <c r="D41" s="17" t="s">
        <v>191</v>
      </c>
      <c r="E41" s="16" t="s">
        <v>95</v>
      </c>
      <c r="F41" s="16" t="s">
        <v>33</v>
      </c>
      <c r="G41" s="17" t="s">
        <v>207</v>
      </c>
      <c r="H41" s="17" t="s">
        <v>184</v>
      </c>
      <c r="I41" s="17" t="s">
        <v>162</v>
      </c>
      <c r="J41" s="19">
        <v>45</v>
      </c>
      <c r="K41" s="17">
        <f t="shared" si="0"/>
        <v>45</v>
      </c>
      <c r="L41" s="17">
        <v>185</v>
      </c>
      <c r="M41" s="18">
        <f t="shared" si="1"/>
        <v>8325</v>
      </c>
    </row>
    <row r="42" spans="1:13" s="1" customFormat="1" ht="12" x14ac:dyDescent="0.15">
      <c r="A42" s="16">
        <v>1</v>
      </c>
      <c r="B42" s="19">
        <v>25</v>
      </c>
      <c r="C42" s="16" t="s">
        <v>88</v>
      </c>
      <c r="D42" s="17" t="s">
        <v>192</v>
      </c>
      <c r="E42" s="16" t="s">
        <v>96</v>
      </c>
      <c r="F42" s="16" t="s">
        <v>34</v>
      </c>
      <c r="G42" s="17" t="s">
        <v>207</v>
      </c>
      <c r="H42" s="17" t="s">
        <v>154</v>
      </c>
      <c r="I42" s="17" t="s">
        <v>162</v>
      </c>
      <c r="J42" s="19">
        <v>65</v>
      </c>
      <c r="K42" s="17">
        <f t="shared" si="0"/>
        <v>65</v>
      </c>
      <c r="L42" s="17">
        <v>412.5</v>
      </c>
      <c r="M42" s="18">
        <f t="shared" si="1"/>
        <v>26812.5</v>
      </c>
    </row>
    <row r="43" spans="1:13" s="1" customFormat="1" ht="12" x14ac:dyDescent="0.15">
      <c r="A43" s="16">
        <v>1</v>
      </c>
      <c r="B43" s="19">
        <v>25</v>
      </c>
      <c r="C43" s="16" t="s">
        <v>59</v>
      </c>
      <c r="D43" s="17" t="s">
        <v>193</v>
      </c>
      <c r="E43" s="16" t="s">
        <v>97</v>
      </c>
      <c r="F43" s="16" t="s">
        <v>50</v>
      </c>
      <c r="G43" s="17" t="s">
        <v>205</v>
      </c>
      <c r="H43" s="17" t="s">
        <v>164</v>
      </c>
      <c r="I43" s="17" t="s">
        <v>162</v>
      </c>
      <c r="J43" s="19">
        <v>78</v>
      </c>
      <c r="K43" s="17">
        <f t="shared" si="0"/>
        <v>78</v>
      </c>
      <c r="L43" s="17">
        <v>0.25</v>
      </c>
      <c r="M43" s="18">
        <f t="shared" si="1"/>
        <v>19.5</v>
      </c>
    </row>
    <row r="44" spans="1:13" s="1" customFormat="1" ht="12" x14ac:dyDescent="0.15">
      <c r="A44" s="16">
        <v>1</v>
      </c>
      <c r="B44" s="19">
        <v>26</v>
      </c>
      <c r="C44" s="16" t="s">
        <v>65</v>
      </c>
      <c r="D44" s="17" t="s">
        <v>194</v>
      </c>
      <c r="E44" s="16" t="s">
        <v>98</v>
      </c>
      <c r="F44" s="16" t="s">
        <v>17</v>
      </c>
      <c r="G44" s="17" t="s">
        <v>205</v>
      </c>
      <c r="H44" s="17" t="s">
        <v>166</v>
      </c>
      <c r="I44" s="17" t="s">
        <v>162</v>
      </c>
      <c r="J44" s="19">
        <v>52</v>
      </c>
      <c r="K44" s="17">
        <f t="shared" si="0"/>
        <v>52</v>
      </c>
      <c r="L44" s="17">
        <v>0.33</v>
      </c>
      <c r="M44" s="18">
        <f t="shared" si="1"/>
        <v>17.16</v>
      </c>
    </row>
    <row r="45" spans="1:13" s="1" customFormat="1" ht="12" x14ac:dyDescent="0.15">
      <c r="A45" s="16">
        <v>1</v>
      </c>
      <c r="B45" s="19">
        <v>28</v>
      </c>
      <c r="C45" s="16" t="s">
        <v>78</v>
      </c>
      <c r="D45" s="17" t="s">
        <v>195</v>
      </c>
      <c r="E45" s="16" t="s">
        <v>99</v>
      </c>
      <c r="F45" s="16" t="s">
        <v>18</v>
      </c>
      <c r="G45" s="17" t="s">
        <v>205</v>
      </c>
      <c r="H45" s="17" t="s">
        <v>168</v>
      </c>
      <c r="I45" s="17" t="s">
        <v>162</v>
      </c>
      <c r="J45" s="19">
        <v>52</v>
      </c>
      <c r="K45" s="17">
        <f t="shared" si="0"/>
        <v>52</v>
      </c>
      <c r="L45" s="17">
        <v>0.57999999999999996</v>
      </c>
      <c r="M45" s="18">
        <f t="shared" si="1"/>
        <v>30.16</v>
      </c>
    </row>
    <row r="46" spans="1:13" s="1" customFormat="1" ht="12" x14ac:dyDescent="0.15">
      <c r="A46" s="16">
        <v>1</v>
      </c>
      <c r="B46" s="19">
        <v>28</v>
      </c>
      <c r="C46" s="16" t="s">
        <v>80</v>
      </c>
      <c r="D46" s="17" t="s">
        <v>196</v>
      </c>
      <c r="E46" s="16" t="s">
        <v>100</v>
      </c>
      <c r="F46" s="16" t="s">
        <v>19</v>
      </c>
      <c r="G46" s="17" t="s">
        <v>205</v>
      </c>
      <c r="H46" s="17" t="s">
        <v>170</v>
      </c>
      <c r="I46" s="17" t="s">
        <v>162</v>
      </c>
      <c r="J46" s="19">
        <v>10</v>
      </c>
      <c r="K46" s="17">
        <f t="shared" si="0"/>
        <v>10</v>
      </c>
      <c r="L46" s="17">
        <v>0.89</v>
      </c>
      <c r="M46" s="18">
        <f t="shared" si="1"/>
        <v>8.9</v>
      </c>
    </row>
    <row r="47" spans="1:13" s="1" customFormat="1" ht="12" x14ac:dyDescent="0.15">
      <c r="A47" s="16">
        <v>1</v>
      </c>
      <c r="B47" s="19">
        <v>28</v>
      </c>
      <c r="C47" s="16" t="s">
        <v>82</v>
      </c>
      <c r="D47" s="17" t="s">
        <v>197</v>
      </c>
      <c r="E47" s="16" t="s">
        <v>101</v>
      </c>
      <c r="F47" s="16" t="s">
        <v>50</v>
      </c>
      <c r="G47" s="17" t="s">
        <v>205</v>
      </c>
      <c r="H47" s="17" t="s">
        <v>164</v>
      </c>
      <c r="I47" s="17" t="s">
        <v>162</v>
      </c>
      <c r="J47" s="19">
        <v>55</v>
      </c>
      <c r="K47" s="17">
        <f t="shared" si="0"/>
        <v>55</v>
      </c>
      <c r="L47" s="17">
        <v>0.25</v>
      </c>
      <c r="M47" s="18">
        <f t="shared" si="1"/>
        <v>13.75</v>
      </c>
    </row>
    <row r="48" spans="1:13" s="1" customFormat="1" ht="12" x14ac:dyDescent="0.15">
      <c r="A48" s="16">
        <v>1</v>
      </c>
      <c r="B48" s="19">
        <v>28</v>
      </c>
      <c r="C48" s="16" t="s">
        <v>59</v>
      </c>
      <c r="D48" s="17" t="s">
        <v>193</v>
      </c>
      <c r="E48" s="16" t="s">
        <v>102</v>
      </c>
      <c r="F48" s="16" t="s">
        <v>17</v>
      </c>
      <c r="G48" s="17" t="s">
        <v>205</v>
      </c>
      <c r="H48" s="17" t="s">
        <v>166</v>
      </c>
      <c r="I48" s="17" t="s">
        <v>162</v>
      </c>
      <c r="J48" s="19">
        <v>12</v>
      </c>
      <c r="K48" s="17">
        <f t="shared" si="0"/>
        <v>12</v>
      </c>
      <c r="L48" s="17">
        <v>0.33</v>
      </c>
      <c r="M48" s="18">
        <f t="shared" si="1"/>
        <v>3.96</v>
      </c>
    </row>
    <row r="49" spans="1:13" s="1" customFormat="1" ht="12" x14ac:dyDescent="0.15">
      <c r="A49" s="16">
        <v>1</v>
      </c>
      <c r="B49" s="19">
        <v>28</v>
      </c>
      <c r="C49" s="16" t="s">
        <v>65</v>
      </c>
      <c r="D49" s="17" t="s">
        <v>194</v>
      </c>
      <c r="E49" s="16" t="s">
        <v>103</v>
      </c>
      <c r="F49" s="16" t="s">
        <v>18</v>
      </c>
      <c r="G49" s="17" t="s">
        <v>205</v>
      </c>
      <c r="H49" s="17" t="s">
        <v>168</v>
      </c>
      <c r="I49" s="17" t="s">
        <v>162</v>
      </c>
      <c r="J49" s="19">
        <v>10</v>
      </c>
      <c r="K49" s="17">
        <f t="shared" si="0"/>
        <v>10</v>
      </c>
      <c r="L49" s="17">
        <v>0.57999999999999996</v>
      </c>
      <c r="M49" s="18">
        <f t="shared" si="1"/>
        <v>5.8</v>
      </c>
    </row>
    <row r="50" spans="1:13" x14ac:dyDescent="0.15">
      <c r="D50" s="8" t="str">
        <f>IF(C50="","",VLOOKUP(C50,[1]部门!A:B,2,FALSE))</f>
        <v/>
      </c>
    </row>
  </sheetData>
  <mergeCells count="1">
    <mergeCell ref="A1:M1"/>
  </mergeCells>
  <phoneticPr fontId="3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R26"/>
  <sheetViews>
    <sheetView showGridLines="0" tabSelected="1" workbookViewId="0">
      <selection activeCell="W32" sqref="W32"/>
    </sheetView>
  </sheetViews>
  <sheetFormatPr defaultRowHeight="13.5" x14ac:dyDescent="0.15"/>
  <cols>
    <col min="1" max="1" width="1.75" customWidth="1"/>
    <col min="2" max="3" width="8" customWidth="1"/>
    <col min="4" max="4" width="11.125" customWidth="1"/>
    <col min="5" max="5" width="4.375" customWidth="1"/>
    <col min="6" max="6" width="6.25" customWidth="1"/>
    <col min="7" max="7" width="6.75" customWidth="1"/>
    <col min="8" max="8" width="9.125" customWidth="1"/>
    <col min="9" max="9" width="5.875" customWidth="1"/>
    <col min="10" max="10" width="6.75" customWidth="1"/>
    <col min="12" max="12" width="6.5" customWidth="1"/>
    <col min="13" max="13" width="7.5" customWidth="1"/>
    <col min="14" max="14" width="8" customWidth="1"/>
    <col min="15" max="15" width="6.25" customWidth="1"/>
    <col min="16" max="16" width="6.375" customWidth="1"/>
    <col min="17" max="17" width="10.25" bestFit="1" customWidth="1"/>
    <col min="18" max="18" width="3.75" bestFit="1" customWidth="1"/>
  </cols>
  <sheetData>
    <row r="1" spans="2:18" ht="71.25" customHeight="1" x14ac:dyDescent="0.15">
      <c r="B1" s="46" t="s">
        <v>204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</row>
    <row r="2" spans="2:18" s="1" customFormat="1" ht="15" customHeight="1" thickBot="1" x14ac:dyDescent="0.2">
      <c r="B2" s="2"/>
      <c r="C2" s="3"/>
      <c r="D2" s="3"/>
      <c r="E2" s="3"/>
      <c r="F2" s="3"/>
      <c r="G2" s="3"/>
      <c r="H2" s="2"/>
      <c r="I2" s="47"/>
      <c r="J2" s="47"/>
      <c r="K2" s="3"/>
      <c r="L2" s="3"/>
      <c r="M2" s="3"/>
      <c r="N2" s="4" t="s">
        <v>14</v>
      </c>
      <c r="O2" s="3"/>
      <c r="P2" s="3"/>
      <c r="Q2" s="3"/>
      <c r="R2" s="2"/>
    </row>
    <row r="3" spans="2:18" ht="19.5" thickTop="1" x14ac:dyDescent="0.15">
      <c r="B3" s="48" t="s">
        <v>0</v>
      </c>
      <c r="C3" s="49"/>
      <c r="D3" s="49"/>
      <c r="E3" s="49"/>
      <c r="F3" s="53">
        <f>SUBTOTAL(9,H6:H24)</f>
        <v>169272.85</v>
      </c>
      <c r="G3" s="53"/>
      <c r="H3" s="53"/>
      <c r="I3" s="53">
        <f t="shared" ref="I3" si="0">SUBTOTAL(9,K6:K24)</f>
        <v>1690090.71</v>
      </c>
      <c r="J3" s="53"/>
      <c r="K3" s="53"/>
      <c r="L3" s="53">
        <f t="shared" ref="L3" si="1">SUBTOTAL(9,N6:N24)</f>
        <v>189992.78</v>
      </c>
      <c r="M3" s="53"/>
      <c r="N3" s="53"/>
      <c r="O3" s="53">
        <f t="shared" ref="O3" si="2">SUBTOTAL(9,Q6:Q24)</f>
        <v>1669370.78</v>
      </c>
      <c r="P3" s="53"/>
      <c r="Q3" s="53"/>
      <c r="R3" s="61" t="s">
        <v>1</v>
      </c>
    </row>
    <row r="4" spans="2:18" ht="20.100000000000001" customHeight="1" x14ac:dyDescent="0.15">
      <c r="B4" s="5" t="s">
        <v>2</v>
      </c>
      <c r="C4" s="7" t="s">
        <v>156</v>
      </c>
      <c r="D4" s="7" t="s">
        <v>158</v>
      </c>
      <c r="E4" s="6" t="s">
        <v>3</v>
      </c>
      <c r="F4" s="54" t="s">
        <v>10</v>
      </c>
      <c r="G4" s="55"/>
      <c r="H4" s="55"/>
      <c r="I4" s="50" t="s">
        <v>11</v>
      </c>
      <c r="J4" s="51"/>
      <c r="K4" s="51"/>
      <c r="L4" s="54" t="s">
        <v>12</v>
      </c>
      <c r="M4" s="55"/>
      <c r="N4" s="55"/>
      <c r="O4" s="50" t="s">
        <v>13</v>
      </c>
      <c r="P4" s="51"/>
      <c r="Q4" s="51"/>
      <c r="R4" s="62" t="s">
        <v>4</v>
      </c>
    </row>
    <row r="5" spans="2:18" ht="20.100000000000001" customHeight="1" thickBot="1" x14ac:dyDescent="0.2">
      <c r="B5" s="9" t="s">
        <v>15</v>
      </c>
      <c r="C5" s="10" t="s">
        <v>157</v>
      </c>
      <c r="D5" s="10" t="s">
        <v>159</v>
      </c>
      <c r="E5" s="10" t="s">
        <v>5</v>
      </c>
      <c r="F5" s="56" t="s">
        <v>6</v>
      </c>
      <c r="G5" s="56" t="s">
        <v>7</v>
      </c>
      <c r="H5" s="56" t="s">
        <v>8</v>
      </c>
      <c r="I5" s="10" t="s">
        <v>6</v>
      </c>
      <c r="J5" s="10" t="s">
        <v>7</v>
      </c>
      <c r="K5" s="10" t="s">
        <v>8</v>
      </c>
      <c r="L5" s="56" t="s">
        <v>6</v>
      </c>
      <c r="M5" s="56" t="s">
        <v>7</v>
      </c>
      <c r="N5" s="56" t="s">
        <v>8</v>
      </c>
      <c r="O5" s="10" t="s">
        <v>6</v>
      </c>
      <c r="P5" s="10" t="s">
        <v>7</v>
      </c>
      <c r="Q5" s="10" t="s">
        <v>8</v>
      </c>
      <c r="R5" s="63" t="s">
        <v>9</v>
      </c>
    </row>
    <row r="6" spans="2:18" s="34" customFormat="1" ht="20.100000000000001" customHeight="1" x14ac:dyDescent="0.15">
      <c r="B6" s="32" t="s">
        <v>16</v>
      </c>
      <c r="C6" s="33" t="str">
        <f>VLOOKUP($B6,上月余额!$A:$F,2,FALSE)</f>
        <v>电位器</v>
      </c>
      <c r="D6" s="33" t="str">
        <f>VLOOKUP($B6,上月余额!$A:$F,3,FALSE)</f>
        <v>25Ω</v>
      </c>
      <c r="E6" s="33" t="str">
        <f>VLOOKUP($B6,上月余额!$A:$F,4,FALSE)</f>
        <v>支</v>
      </c>
      <c r="F6" s="57">
        <f>IF($B6="","",VLOOKUP($B6,上月余额!$A:$F,6,FALSE))</f>
        <v>510</v>
      </c>
      <c r="G6" s="57">
        <f>IF($B6="","",VLOOKUP($B6,上月余额!$A:$F,5,FALSE))</f>
        <v>0.25</v>
      </c>
      <c r="H6" s="58">
        <f>ROUND(F6*G6,2)</f>
        <v>127.5</v>
      </c>
      <c r="I6" s="39">
        <f>IF($B6="","",SUMIF(商品入库明细表!$G$4:$G$83,商品进销存月报表!$B6,商品入库明细表!$K$4:$K$83))</f>
        <v>15220</v>
      </c>
      <c r="J6" s="39">
        <f>IF(B6="","",G6)</f>
        <v>0.25</v>
      </c>
      <c r="K6" s="40">
        <f>ROUND(I6*J6,2)</f>
        <v>3805</v>
      </c>
      <c r="L6" s="57">
        <f>IF($B6="","",SUMIF(出库明细表!$F$5:$F$49,商品进销存月报表!$B6,出库明细表!$K$5:$K$49))</f>
        <v>5333</v>
      </c>
      <c r="M6" s="58">
        <f>J6</f>
        <v>0.25</v>
      </c>
      <c r="N6" s="58">
        <f>ROUND(L6*M6,2)</f>
        <v>1333.25</v>
      </c>
      <c r="O6" s="39">
        <f>IF(B6="","",F6+I6-L6)</f>
        <v>10397</v>
      </c>
      <c r="P6" s="41">
        <f>M6</f>
        <v>0.25</v>
      </c>
      <c r="Q6" s="41">
        <f>O6*P6</f>
        <v>2599.25</v>
      </c>
      <c r="R6" s="64">
        <f>COUNTIF($B$6:$B$24,B6)</f>
        <v>1</v>
      </c>
    </row>
    <row r="7" spans="2:18" s="34" customFormat="1" ht="20.100000000000001" customHeight="1" x14ac:dyDescent="0.15">
      <c r="B7" s="35" t="s">
        <v>17</v>
      </c>
      <c r="C7" s="33" t="str">
        <f>VLOOKUP(B7,上月余额!A:F,2,FALSE)</f>
        <v>电位器</v>
      </c>
      <c r="D7" s="33" t="str">
        <f>VLOOKUP($B7,上月余额!$A:$F,3,FALSE)</f>
        <v>32Ω</v>
      </c>
      <c r="E7" s="33" t="str">
        <f>VLOOKUP($B7,上月余额!$A:$F,4,FALSE)</f>
        <v>支</v>
      </c>
      <c r="F7" s="57">
        <f>IF($B7="","",VLOOKUP($B7,上月余额!$A:$F,6,FALSE))</f>
        <v>10010</v>
      </c>
      <c r="G7" s="57">
        <f>IF($B7="","",VLOOKUP($B7,上月余额!$A:$F,5,FALSE))</f>
        <v>0.33</v>
      </c>
      <c r="H7" s="58">
        <f t="shared" ref="H7:H24" si="3">ROUND(F7*G7,2)</f>
        <v>3303.3</v>
      </c>
      <c r="I7" s="39">
        <f>IF($B7="","",SUMIF(商品入库明细表!$G$4:$G$83,商品进销存月报表!$B7,商品入库明细表!$K$4:$K$83))</f>
        <v>16660</v>
      </c>
      <c r="J7" s="39">
        <f t="shared" ref="J7:J24" si="4">IF(B7="","",G7)</f>
        <v>0.33</v>
      </c>
      <c r="K7" s="40">
        <f t="shared" ref="K7:K24" si="5">ROUND(I7*J7,2)</f>
        <v>5497.8</v>
      </c>
      <c r="L7" s="57">
        <f>IF($B7="","",SUMIF(出库明细表!$F$5:$F$49,商品进销存月报表!$B7,出库明细表!$K$5:$K$49))</f>
        <v>7864</v>
      </c>
      <c r="M7" s="58">
        <f t="shared" ref="M7:M24" si="6">J7</f>
        <v>0.33</v>
      </c>
      <c r="N7" s="58">
        <f t="shared" ref="N7:N24" si="7">ROUND(L7*M7,2)</f>
        <v>2595.12</v>
      </c>
      <c r="O7" s="39">
        <f t="shared" ref="O7:O24" si="8">IF(B7="","",F7+I7-L7)</f>
        <v>18806</v>
      </c>
      <c r="P7" s="41">
        <f t="shared" ref="P7:P24" si="9">M7</f>
        <v>0.33</v>
      </c>
      <c r="Q7" s="41">
        <f t="shared" ref="Q7:Q17" si="10">O7*P7</f>
        <v>6205.9800000000005</v>
      </c>
      <c r="R7" s="64">
        <f t="shared" ref="R7:R24" si="11">COUNTIF($B$6:$B$24,B7)</f>
        <v>1</v>
      </c>
    </row>
    <row r="8" spans="2:18" s="34" customFormat="1" ht="20.100000000000001" customHeight="1" x14ac:dyDescent="0.15">
      <c r="B8" s="35" t="s">
        <v>18</v>
      </c>
      <c r="C8" s="33" t="str">
        <f>VLOOKUP(B8,上月余额!A:F,2,FALSE)</f>
        <v>电位器</v>
      </c>
      <c r="D8" s="33" t="str">
        <f>VLOOKUP($B8,上月余额!$A:$F,3,FALSE)</f>
        <v>100Ω</v>
      </c>
      <c r="E8" s="33" t="str">
        <f>VLOOKUP($B8,上月余额!$A:$F,4,FALSE)</f>
        <v>支</v>
      </c>
      <c r="F8" s="57">
        <f>IF($B8="","",VLOOKUP($B8,上月余额!$A:$F,6,FALSE))</f>
        <v>830</v>
      </c>
      <c r="G8" s="57">
        <f>IF($B8="","",VLOOKUP($B8,上月余额!$A:$F,5,FALSE))</f>
        <v>0.57999999999999996</v>
      </c>
      <c r="H8" s="58">
        <f t="shared" si="3"/>
        <v>481.4</v>
      </c>
      <c r="I8" s="39">
        <f>IF($B8="","",SUMIF(商品入库明细表!$G$4:$G$83,商品进销存月报表!$B8,商品入库明细表!$K$4:$K$83))</f>
        <v>21572</v>
      </c>
      <c r="J8" s="39">
        <f t="shared" si="4"/>
        <v>0.57999999999999996</v>
      </c>
      <c r="K8" s="40">
        <f t="shared" si="5"/>
        <v>12511.76</v>
      </c>
      <c r="L8" s="57">
        <f>IF($B8="","",SUMIF(出库明细表!$F$5:$F$49,商品进销存月报表!$B8,出库明细表!$K$5:$K$49))</f>
        <v>902</v>
      </c>
      <c r="M8" s="58">
        <f t="shared" si="6"/>
        <v>0.57999999999999996</v>
      </c>
      <c r="N8" s="58">
        <f t="shared" si="7"/>
        <v>523.16</v>
      </c>
      <c r="O8" s="39">
        <f t="shared" si="8"/>
        <v>21500</v>
      </c>
      <c r="P8" s="41">
        <f t="shared" si="9"/>
        <v>0.57999999999999996</v>
      </c>
      <c r="Q8" s="41">
        <f t="shared" si="10"/>
        <v>12470</v>
      </c>
      <c r="R8" s="64">
        <f t="shared" si="11"/>
        <v>1</v>
      </c>
    </row>
    <row r="9" spans="2:18" s="34" customFormat="1" ht="20.100000000000001" customHeight="1" x14ac:dyDescent="0.15">
      <c r="B9" s="35" t="s">
        <v>19</v>
      </c>
      <c r="C9" s="33" t="str">
        <f>VLOOKUP(B9,上月余额!A:F,2,FALSE)</f>
        <v>电位器</v>
      </c>
      <c r="D9" s="33" t="str">
        <f>VLOOKUP($B9,上月余额!$A:$F,3,FALSE)</f>
        <v>320Ω</v>
      </c>
      <c r="E9" s="33" t="str">
        <f>VLOOKUP($B9,上月余额!$A:$F,4,FALSE)</f>
        <v>支</v>
      </c>
      <c r="F9" s="57">
        <f>IF($B9="","",VLOOKUP($B9,上月余额!$A:$F,6,FALSE))</f>
        <v>1590</v>
      </c>
      <c r="G9" s="57">
        <f>IF($B9="","",VLOOKUP($B9,上月余额!$A:$F,5,FALSE))</f>
        <v>0.89</v>
      </c>
      <c r="H9" s="58">
        <f t="shared" si="3"/>
        <v>1415.1</v>
      </c>
      <c r="I9" s="39">
        <f>IF($B9="","",SUMIF(商品入库明细表!$G$4:$G$83,商品进销存月报表!$B9,商品入库明细表!$K$4:$K$83))</f>
        <v>6750</v>
      </c>
      <c r="J9" s="39">
        <f t="shared" si="4"/>
        <v>0.89</v>
      </c>
      <c r="K9" s="40">
        <f t="shared" si="5"/>
        <v>6007.5</v>
      </c>
      <c r="L9" s="57">
        <f>IF($B9="","",SUMIF(出库明细表!$F$5:$F$49,商品进销存月报表!$B9,出库明细表!$K$5:$K$49))</f>
        <v>1290</v>
      </c>
      <c r="M9" s="58">
        <f t="shared" si="6"/>
        <v>0.89</v>
      </c>
      <c r="N9" s="58">
        <f t="shared" si="7"/>
        <v>1148.0999999999999</v>
      </c>
      <c r="O9" s="39">
        <f t="shared" si="8"/>
        <v>7050</v>
      </c>
      <c r="P9" s="41">
        <f t="shared" si="9"/>
        <v>0.89</v>
      </c>
      <c r="Q9" s="41">
        <f t="shared" si="10"/>
        <v>6274.5</v>
      </c>
      <c r="R9" s="64">
        <f t="shared" si="11"/>
        <v>1</v>
      </c>
    </row>
    <row r="10" spans="2:18" s="34" customFormat="1" ht="20.100000000000001" customHeight="1" x14ac:dyDescent="0.15">
      <c r="B10" s="35" t="s">
        <v>20</v>
      </c>
      <c r="C10" s="33" t="str">
        <f>VLOOKUP(B10,上月余额!A:F,2,FALSE)</f>
        <v>电位器</v>
      </c>
      <c r="D10" s="33" t="str">
        <f>VLOOKUP($B10,上月余额!$A:$F,3,FALSE)</f>
        <v>29Ω</v>
      </c>
      <c r="E10" s="33" t="str">
        <f>VLOOKUP($B10,上月余额!$A:$F,4,FALSE)</f>
        <v>支</v>
      </c>
      <c r="F10" s="57">
        <f>IF($B10="","",VLOOKUP($B10,上月余额!$A:$F,6,FALSE))</f>
        <v>710</v>
      </c>
      <c r="G10" s="57">
        <f>IF($B10="","",VLOOKUP($B10,上月余额!$A:$F,5,FALSE))</f>
        <v>0.21</v>
      </c>
      <c r="H10" s="58">
        <f t="shared" si="3"/>
        <v>149.1</v>
      </c>
      <c r="I10" s="39">
        <f>IF($B10="","",SUMIF(商品入库明细表!$G$4:$G$83,商品进销存月报表!$B10,商品入库明细表!$K$4:$K$83))</f>
        <v>15400</v>
      </c>
      <c r="J10" s="39">
        <f t="shared" si="4"/>
        <v>0.21</v>
      </c>
      <c r="K10" s="40">
        <f t="shared" si="5"/>
        <v>3234</v>
      </c>
      <c r="L10" s="57">
        <f>IF($B10="","",SUMIF(出库明细表!$F$5:$F$49,商品进销存月报表!$B10,出库明细表!$K$5:$K$49))</f>
        <v>595</v>
      </c>
      <c r="M10" s="58">
        <f t="shared" si="6"/>
        <v>0.21</v>
      </c>
      <c r="N10" s="58">
        <f t="shared" si="7"/>
        <v>124.95</v>
      </c>
      <c r="O10" s="39">
        <f t="shared" si="8"/>
        <v>15515</v>
      </c>
      <c r="P10" s="41">
        <f t="shared" si="9"/>
        <v>0.21</v>
      </c>
      <c r="Q10" s="41">
        <f t="shared" si="10"/>
        <v>3258.15</v>
      </c>
      <c r="R10" s="64">
        <f t="shared" si="11"/>
        <v>1</v>
      </c>
    </row>
    <row r="11" spans="2:18" s="34" customFormat="1" ht="20.100000000000001" customHeight="1" x14ac:dyDescent="0.15">
      <c r="B11" s="35" t="s">
        <v>21</v>
      </c>
      <c r="C11" s="33" t="str">
        <f>VLOOKUP(B11,上月余额!A:F,2,FALSE)</f>
        <v>电位器</v>
      </c>
      <c r="D11" s="33" t="str">
        <f>VLOOKUP($B11,上月余额!$A:$F,3,FALSE)</f>
        <v>30Ω</v>
      </c>
      <c r="E11" s="33" t="str">
        <f>VLOOKUP($B11,上月余额!$A:$F,4,FALSE)</f>
        <v>支</v>
      </c>
      <c r="F11" s="57">
        <f>IF($B11="","",VLOOKUP($B11,上月余额!$A:$F,6,FALSE))</f>
        <v>990</v>
      </c>
      <c r="G11" s="57">
        <f>IF($B11="","",VLOOKUP($B11,上月余额!$A:$F,5,FALSE))</f>
        <v>0.36</v>
      </c>
      <c r="H11" s="58">
        <f t="shared" si="3"/>
        <v>356.4</v>
      </c>
      <c r="I11" s="39">
        <f>IF($B11="","",SUMIF(商品入库明细表!$G$4:$G$83,商品进销存月报表!$B11,商品入库明细表!$K$4:$K$83))</f>
        <v>6980</v>
      </c>
      <c r="J11" s="39">
        <f t="shared" si="4"/>
        <v>0.36</v>
      </c>
      <c r="K11" s="40">
        <f t="shared" si="5"/>
        <v>2512.8000000000002</v>
      </c>
      <c r="L11" s="57">
        <f>IF($B11="","",SUMIF(出库明细表!$F$5:$F$49,商品进销存月报表!$B11,出库明细表!$K$5:$K$49))</f>
        <v>320</v>
      </c>
      <c r="M11" s="58">
        <f t="shared" si="6"/>
        <v>0.36</v>
      </c>
      <c r="N11" s="58">
        <f t="shared" si="7"/>
        <v>115.2</v>
      </c>
      <c r="O11" s="39">
        <f t="shared" si="8"/>
        <v>7650</v>
      </c>
      <c r="P11" s="41">
        <f t="shared" si="9"/>
        <v>0.36</v>
      </c>
      <c r="Q11" s="41">
        <f t="shared" si="10"/>
        <v>2754</v>
      </c>
      <c r="R11" s="64">
        <f t="shared" si="11"/>
        <v>1</v>
      </c>
    </row>
    <row r="12" spans="2:18" s="34" customFormat="1" ht="20.100000000000001" customHeight="1" x14ac:dyDescent="0.15">
      <c r="B12" s="35" t="s">
        <v>22</v>
      </c>
      <c r="C12" s="33" t="str">
        <f>VLOOKUP(B12,上月余额!A:F,2,FALSE)</f>
        <v>电感</v>
      </c>
      <c r="D12" s="33" t="str">
        <f>VLOOKUP($B12,上月余额!$A:$F,3,FALSE)</f>
        <v>10F</v>
      </c>
      <c r="E12" s="33" t="str">
        <f>VLOOKUP($B12,上月余额!$A:$F,4,FALSE)</f>
        <v>支</v>
      </c>
      <c r="F12" s="57">
        <f>IF($B12="","",VLOOKUP($B12,上月余额!$A:$F,6,FALSE))</f>
        <v>710</v>
      </c>
      <c r="G12" s="57">
        <f>IF($B12="","",VLOOKUP($B12,上月余额!$A:$F,5,FALSE))</f>
        <v>0.78</v>
      </c>
      <c r="H12" s="58">
        <f t="shared" si="3"/>
        <v>553.79999999999995</v>
      </c>
      <c r="I12" s="39">
        <f>IF($B12="","",SUMIF(商品入库明细表!$G$4:$G$83,商品进销存月报表!$B12,商品入库明细表!$K$4:$K$83))</f>
        <v>2870</v>
      </c>
      <c r="J12" s="39">
        <f t="shared" si="4"/>
        <v>0.78</v>
      </c>
      <c r="K12" s="40">
        <f t="shared" si="5"/>
        <v>2238.6</v>
      </c>
      <c r="L12" s="57">
        <f>IF($B12="","",SUMIF(出库明细表!$F$5:$F$49,商品进销存月报表!$B12,出库明细表!$K$5:$K$49))</f>
        <v>210</v>
      </c>
      <c r="M12" s="58">
        <f t="shared" si="6"/>
        <v>0.78</v>
      </c>
      <c r="N12" s="58">
        <f t="shared" si="7"/>
        <v>163.80000000000001</v>
      </c>
      <c r="O12" s="39">
        <f t="shared" si="8"/>
        <v>3370</v>
      </c>
      <c r="P12" s="41">
        <f t="shared" si="9"/>
        <v>0.78</v>
      </c>
      <c r="Q12" s="41">
        <f t="shared" si="10"/>
        <v>2628.6</v>
      </c>
      <c r="R12" s="64">
        <f t="shared" si="11"/>
        <v>1</v>
      </c>
    </row>
    <row r="13" spans="2:18" s="34" customFormat="1" ht="20.100000000000001" customHeight="1" x14ac:dyDescent="0.15">
      <c r="B13" s="35" t="s">
        <v>23</v>
      </c>
      <c r="C13" s="33" t="str">
        <f>VLOOKUP(B13,上月余额!A:F,2,FALSE)</f>
        <v>电感</v>
      </c>
      <c r="D13" s="33" t="str">
        <f>VLOOKUP($B13,上月余额!$A:$F,3,FALSE)</f>
        <v>18F</v>
      </c>
      <c r="E13" s="33" t="str">
        <f>VLOOKUP($B13,上月余额!$A:$F,4,FALSE)</f>
        <v>支</v>
      </c>
      <c r="F13" s="57">
        <f>IF($B13="","",VLOOKUP($B13,上月余额!$A:$F,6,FALSE))</f>
        <v>860</v>
      </c>
      <c r="G13" s="57">
        <f>IF($B13="","",VLOOKUP($B13,上月余额!$A:$F,5,FALSE))</f>
        <v>0.65</v>
      </c>
      <c r="H13" s="58">
        <f t="shared" si="3"/>
        <v>559</v>
      </c>
      <c r="I13" s="39">
        <f>IF($B13="","",SUMIF(商品入库明细表!$G$4:$G$83,商品进销存月报表!$B13,商品入库明细表!$K$4:$K$83))</f>
        <v>4071</v>
      </c>
      <c r="J13" s="39">
        <f t="shared" si="4"/>
        <v>0.65</v>
      </c>
      <c r="K13" s="40">
        <f t="shared" si="5"/>
        <v>2646.15</v>
      </c>
      <c r="L13" s="57">
        <f>IF($B13="","",SUMIF(出库明细表!$F$5:$F$49,商品进销存月报表!$B13,出库明细表!$K$5:$K$49))</f>
        <v>120</v>
      </c>
      <c r="M13" s="58">
        <f t="shared" si="6"/>
        <v>0.65</v>
      </c>
      <c r="N13" s="58">
        <f t="shared" si="7"/>
        <v>78</v>
      </c>
      <c r="O13" s="39">
        <f t="shared" si="8"/>
        <v>4811</v>
      </c>
      <c r="P13" s="41">
        <f t="shared" si="9"/>
        <v>0.65</v>
      </c>
      <c r="Q13" s="41">
        <f t="shared" si="10"/>
        <v>3127.15</v>
      </c>
      <c r="R13" s="64">
        <f t="shared" si="11"/>
        <v>1</v>
      </c>
    </row>
    <row r="14" spans="2:18" s="34" customFormat="1" ht="20.100000000000001" customHeight="1" x14ac:dyDescent="0.15">
      <c r="B14" s="35" t="s">
        <v>24</v>
      </c>
      <c r="C14" s="33" t="str">
        <f>VLOOKUP(B14,上月余额!A:F,2,FALSE)</f>
        <v>电感</v>
      </c>
      <c r="D14" s="33" t="str">
        <f>VLOOKUP($B14,上月余额!$A:$F,3,FALSE)</f>
        <v>50F</v>
      </c>
      <c r="E14" s="33" t="str">
        <f>VLOOKUP($B14,上月余额!$A:$F,4,FALSE)</f>
        <v>支</v>
      </c>
      <c r="F14" s="57">
        <f>IF($B14="","",VLOOKUP($B14,上月余额!$A:$F,6,FALSE))</f>
        <v>466</v>
      </c>
      <c r="G14" s="57">
        <f>IF($B14="","",VLOOKUP($B14,上月余额!$A:$F,5,FALSE))</f>
        <v>0.75</v>
      </c>
      <c r="H14" s="58">
        <f t="shared" si="3"/>
        <v>349.5</v>
      </c>
      <c r="I14" s="39">
        <f>IF($B14="","",SUMIF(商品入库明细表!$G$4:$G$83,商品进销存月报表!$B14,商品入库明细表!$K$4:$K$83))</f>
        <v>9290</v>
      </c>
      <c r="J14" s="39">
        <f t="shared" si="4"/>
        <v>0.75</v>
      </c>
      <c r="K14" s="40">
        <f t="shared" si="5"/>
        <v>6967.5</v>
      </c>
      <c r="L14" s="57">
        <f>IF($B14="","",SUMIF(出库明细表!$F$5:$F$49,商品进销存月报表!$B14,出库明细表!$K$5:$K$49))</f>
        <v>534</v>
      </c>
      <c r="M14" s="58">
        <f t="shared" si="6"/>
        <v>0.75</v>
      </c>
      <c r="N14" s="58">
        <f t="shared" si="7"/>
        <v>400.5</v>
      </c>
      <c r="O14" s="39">
        <f t="shared" si="8"/>
        <v>9222</v>
      </c>
      <c r="P14" s="41">
        <f t="shared" si="9"/>
        <v>0.75</v>
      </c>
      <c r="Q14" s="41">
        <f>O14*P14</f>
        <v>6916.5</v>
      </c>
      <c r="R14" s="64">
        <f t="shared" si="11"/>
        <v>1</v>
      </c>
    </row>
    <row r="15" spans="2:18" s="34" customFormat="1" ht="20.100000000000001" customHeight="1" x14ac:dyDescent="0.15">
      <c r="B15" s="35" t="s">
        <v>25</v>
      </c>
      <c r="C15" s="33" t="str">
        <f>VLOOKUP(B15,上月余额!A:F,2,FALSE)</f>
        <v>电感</v>
      </c>
      <c r="D15" s="33" t="str">
        <f>VLOOKUP($B15,上月余额!$A:$F,3,FALSE)</f>
        <v>100F</v>
      </c>
      <c r="E15" s="33" t="str">
        <f>VLOOKUP($B15,上月余额!$A:$F,4,FALSE)</f>
        <v>支</v>
      </c>
      <c r="F15" s="57">
        <f>IF($B15="","",VLOOKUP($B15,上月余额!$A:$F,6,FALSE))</f>
        <v>1480</v>
      </c>
      <c r="G15" s="57">
        <f>IF($B15="","",VLOOKUP($B15,上月余额!$A:$F,5,FALSE))</f>
        <v>0.85</v>
      </c>
      <c r="H15" s="58">
        <f t="shared" si="3"/>
        <v>1258</v>
      </c>
      <c r="I15" s="39">
        <f>IF($B15="","",SUMIF(商品入库明细表!$G$4:$G$83,商品进销存月报表!$B15,商品入库明细表!$K$4:$K$83))</f>
        <v>5310</v>
      </c>
      <c r="J15" s="39">
        <f t="shared" si="4"/>
        <v>0.85</v>
      </c>
      <c r="K15" s="40">
        <f t="shared" si="5"/>
        <v>4513.5</v>
      </c>
      <c r="L15" s="57">
        <f>IF($B15="","",SUMIF(出库明细表!$F$5:$F$49,商品进销存月报表!$B15,出库明细表!$K$5:$K$49))</f>
        <v>873</v>
      </c>
      <c r="M15" s="58">
        <f t="shared" si="6"/>
        <v>0.85</v>
      </c>
      <c r="N15" s="58">
        <f t="shared" si="7"/>
        <v>742.05</v>
      </c>
      <c r="O15" s="39">
        <f t="shared" si="8"/>
        <v>5917</v>
      </c>
      <c r="P15" s="41">
        <f t="shared" si="9"/>
        <v>0.85</v>
      </c>
      <c r="Q15" s="41">
        <f t="shared" si="10"/>
        <v>5029.45</v>
      </c>
      <c r="R15" s="64">
        <f t="shared" si="11"/>
        <v>1</v>
      </c>
    </row>
    <row r="16" spans="2:18" s="34" customFormat="1" ht="20.100000000000001" customHeight="1" x14ac:dyDescent="0.15">
      <c r="B16" s="35" t="s">
        <v>26</v>
      </c>
      <c r="C16" s="33" t="str">
        <f>VLOOKUP(B16,上月余额!A:F,2,FALSE)</f>
        <v>电感</v>
      </c>
      <c r="D16" s="33" t="str">
        <f>VLOOKUP($B16,上月余额!$A:$F,3,FALSE)</f>
        <v>25F</v>
      </c>
      <c r="E16" s="33" t="str">
        <f>VLOOKUP($B16,上月余额!$A:$F,4,FALSE)</f>
        <v>支</v>
      </c>
      <c r="F16" s="57">
        <f>IF($B16="","",VLOOKUP($B16,上月余额!$A:$F,6,FALSE))</f>
        <v>850</v>
      </c>
      <c r="G16" s="57">
        <f>IF($B16="","",VLOOKUP($B16,上月余额!$A:$F,5,FALSE))</f>
        <v>0.9</v>
      </c>
      <c r="H16" s="58">
        <f t="shared" si="3"/>
        <v>765</v>
      </c>
      <c r="I16" s="39">
        <f>IF($B16="","",SUMIF(商品入库明细表!$G$4:$G$83,商品进销存月报表!$B16,商品入库明细表!$K$4:$K$83))</f>
        <v>7892</v>
      </c>
      <c r="J16" s="39">
        <f t="shared" si="4"/>
        <v>0.9</v>
      </c>
      <c r="K16" s="40">
        <f t="shared" si="5"/>
        <v>7102.8</v>
      </c>
      <c r="L16" s="57">
        <f>IF($B16="","",SUMIF(出库明细表!$F$5:$F$49,商品进销存月报表!$B16,出库明细表!$K$5:$K$49))</f>
        <v>641</v>
      </c>
      <c r="M16" s="58">
        <f t="shared" si="6"/>
        <v>0.9</v>
      </c>
      <c r="N16" s="58">
        <f t="shared" si="7"/>
        <v>576.9</v>
      </c>
      <c r="O16" s="39">
        <f t="shared" si="8"/>
        <v>8101</v>
      </c>
      <c r="P16" s="41">
        <f t="shared" si="9"/>
        <v>0.9</v>
      </c>
      <c r="Q16" s="41">
        <f t="shared" si="10"/>
        <v>7290.9000000000005</v>
      </c>
      <c r="R16" s="64">
        <f t="shared" si="11"/>
        <v>1</v>
      </c>
    </row>
    <row r="17" spans="2:18" s="34" customFormat="1" ht="20.100000000000001" customHeight="1" x14ac:dyDescent="0.15">
      <c r="B17" s="35" t="s">
        <v>27</v>
      </c>
      <c r="C17" s="33" t="str">
        <f>VLOOKUP(B17,上月余额!A:F,2,FALSE)</f>
        <v>电感</v>
      </c>
      <c r="D17" s="33" t="str">
        <f>VLOOKUP($B17,上月余额!$A:$F,3,FALSE)</f>
        <v>0.5F</v>
      </c>
      <c r="E17" s="33" t="str">
        <f>VLOOKUP($B17,上月余额!$A:$F,4,FALSE)</f>
        <v>支</v>
      </c>
      <c r="F17" s="57">
        <f>IF($B17="","",VLOOKUP($B17,上月余额!$A:$F,6,FALSE))</f>
        <v>531</v>
      </c>
      <c r="G17" s="57">
        <f>IF($B17="","",VLOOKUP($B17,上月余额!$A:$F,5,FALSE))</f>
        <v>0.55000000000000004</v>
      </c>
      <c r="H17" s="58">
        <f t="shared" si="3"/>
        <v>292.05</v>
      </c>
      <c r="I17" s="39">
        <f>IF($B17="","",SUMIF(商品入库明细表!$G$4:$G$83,商品进销存月报表!$B17,商品入库明细表!$K$4:$K$83))</f>
        <v>7756</v>
      </c>
      <c r="J17" s="39">
        <f t="shared" si="4"/>
        <v>0.55000000000000004</v>
      </c>
      <c r="K17" s="40">
        <f t="shared" si="5"/>
        <v>4265.8</v>
      </c>
      <c r="L17" s="57">
        <f>IF($B17="","",SUMIF(出库明细表!$F$5:$F$49,商品进销存月报表!$B17,出库明细表!$K$5:$K$49))</f>
        <v>763</v>
      </c>
      <c r="M17" s="58">
        <f t="shared" si="6"/>
        <v>0.55000000000000004</v>
      </c>
      <c r="N17" s="58">
        <f t="shared" si="7"/>
        <v>419.65</v>
      </c>
      <c r="O17" s="39">
        <f t="shared" si="8"/>
        <v>7524</v>
      </c>
      <c r="P17" s="41">
        <f t="shared" si="9"/>
        <v>0.55000000000000004</v>
      </c>
      <c r="Q17" s="41">
        <f t="shared" si="10"/>
        <v>4138.2000000000007</v>
      </c>
      <c r="R17" s="64">
        <f t="shared" si="11"/>
        <v>1</v>
      </c>
    </row>
    <row r="18" spans="2:18" s="34" customFormat="1" ht="20.100000000000001" customHeight="1" x14ac:dyDescent="0.15">
      <c r="B18" s="35" t="s">
        <v>28</v>
      </c>
      <c r="C18" s="33" t="str">
        <f>VLOOKUP(B18,上月余额!A:F,2,FALSE)</f>
        <v>滤波器</v>
      </c>
      <c r="D18" s="33" t="str">
        <f>VLOOKUP($B18,上月余额!$A:$F,3,FALSE)</f>
        <v>AEu8139</v>
      </c>
      <c r="E18" s="33" t="str">
        <f>VLOOKUP($B18,上月余额!$A:$F,4,FALSE)</f>
        <v>支</v>
      </c>
      <c r="F18" s="57">
        <f>IF($B18="","",VLOOKUP($B18,上月余额!$A:$F,6,FALSE))</f>
        <v>156</v>
      </c>
      <c r="G18" s="57">
        <f>IF($B18="","",VLOOKUP($B18,上月余额!$A:$F,5,FALSE))</f>
        <v>58.5</v>
      </c>
      <c r="H18" s="58">
        <f t="shared" si="3"/>
        <v>9126</v>
      </c>
      <c r="I18" s="39">
        <f>IF($B18="","",SUMIF(商品入库明细表!$G$4:$G$83,商品进销存月报表!$B18,商品入库明细表!$K$4:$K$83))</f>
        <v>10865</v>
      </c>
      <c r="J18" s="39">
        <f t="shared" si="4"/>
        <v>58.5</v>
      </c>
      <c r="K18" s="40">
        <f t="shared" si="5"/>
        <v>635602.5</v>
      </c>
      <c r="L18" s="57">
        <f>IF($B18="","",SUMIF(出库明细表!$F$5:$F$49,商品进销存月报表!$B18,出库明细表!$K$5:$K$49))</f>
        <v>355</v>
      </c>
      <c r="M18" s="58">
        <f t="shared" si="6"/>
        <v>58.5</v>
      </c>
      <c r="N18" s="58">
        <f t="shared" si="7"/>
        <v>20767.5</v>
      </c>
      <c r="O18" s="39">
        <f t="shared" si="8"/>
        <v>10666</v>
      </c>
      <c r="P18" s="41">
        <f t="shared" si="9"/>
        <v>58.5</v>
      </c>
      <c r="Q18" s="41">
        <f t="shared" ref="Q18:Q24" si="12">O18*P18</f>
        <v>623961</v>
      </c>
      <c r="R18" s="64">
        <f t="shared" si="11"/>
        <v>1</v>
      </c>
    </row>
    <row r="19" spans="2:18" s="34" customFormat="1" ht="20.100000000000001" customHeight="1" x14ac:dyDescent="0.15">
      <c r="B19" s="35" t="s">
        <v>29</v>
      </c>
      <c r="C19" s="33" t="str">
        <f>VLOOKUP(B19,上月余额!A:F,2,FALSE)</f>
        <v>滤波器</v>
      </c>
      <c r="D19" s="33" t="str">
        <f>VLOOKUP($B19,上月余额!$A:$F,3,FALSE)</f>
        <v>AEu8120</v>
      </c>
      <c r="E19" s="33" t="str">
        <f>VLOOKUP($B19,上月余额!$A:$F,4,FALSE)</f>
        <v>支</v>
      </c>
      <c r="F19" s="57">
        <f>IF($B19="","",VLOOKUP($B19,上月余额!$A:$F,6,FALSE))</f>
        <v>310</v>
      </c>
      <c r="G19" s="57">
        <f>IF($B19="","",VLOOKUP($B19,上月余额!$A:$F,5,FALSE))</f>
        <v>75.599999999999994</v>
      </c>
      <c r="H19" s="58">
        <f t="shared" si="3"/>
        <v>23436</v>
      </c>
      <c r="I19" s="39">
        <f>IF($B19="","",SUMIF(商品入库明细表!$G$4:$G$83,商品进销存月报表!$B19,商品入库明细表!$K$4:$K$83))</f>
        <v>0</v>
      </c>
      <c r="J19" s="39">
        <f t="shared" si="4"/>
        <v>75.599999999999994</v>
      </c>
      <c r="K19" s="40">
        <f t="shared" si="5"/>
        <v>0</v>
      </c>
      <c r="L19" s="57">
        <f>IF($B19="","",SUMIF(出库明细表!$F$5:$F$49,商品进销存月报表!$B19,出库明细表!$K$5:$K$49))</f>
        <v>278</v>
      </c>
      <c r="M19" s="58">
        <f t="shared" si="6"/>
        <v>75.599999999999994</v>
      </c>
      <c r="N19" s="58">
        <f t="shared" si="7"/>
        <v>21016.799999999999</v>
      </c>
      <c r="O19" s="39">
        <f t="shared" si="8"/>
        <v>32</v>
      </c>
      <c r="P19" s="41">
        <f t="shared" si="9"/>
        <v>75.599999999999994</v>
      </c>
      <c r="Q19" s="41">
        <f t="shared" si="12"/>
        <v>2419.1999999999998</v>
      </c>
      <c r="R19" s="64">
        <f t="shared" si="11"/>
        <v>1</v>
      </c>
    </row>
    <row r="20" spans="2:18" s="34" customFormat="1" ht="20.100000000000001" customHeight="1" x14ac:dyDescent="0.15">
      <c r="B20" s="35" t="s">
        <v>30</v>
      </c>
      <c r="C20" s="33" t="str">
        <f>VLOOKUP(B20,上月余额!A:F,2,FALSE)</f>
        <v>滤波器</v>
      </c>
      <c r="D20" s="33" t="str">
        <f>VLOOKUP($B20,上月余额!$A:$F,3,FALSE)</f>
        <v>AEu8141</v>
      </c>
      <c r="E20" s="33" t="str">
        <f>VLOOKUP($B20,上月余额!$A:$F,4,FALSE)</f>
        <v>支</v>
      </c>
      <c r="F20" s="57">
        <f>IF($B20="","",VLOOKUP($B20,上月余额!$A:$F,6,FALSE))</f>
        <v>462</v>
      </c>
      <c r="G20" s="57">
        <f>IF($B20="","",VLOOKUP($B20,上月余额!$A:$F,5,FALSE))</f>
        <v>124.85</v>
      </c>
      <c r="H20" s="58">
        <f t="shared" si="3"/>
        <v>57680.7</v>
      </c>
      <c r="I20" s="39">
        <f>IF($B20="","",SUMIF(商品入库明细表!$G$4:$G$83,商品进销存月报表!$B20,商品入库明细表!$K$4:$K$83))</f>
        <v>0</v>
      </c>
      <c r="J20" s="39">
        <f t="shared" si="4"/>
        <v>124.85</v>
      </c>
      <c r="K20" s="40">
        <f t="shared" si="5"/>
        <v>0</v>
      </c>
      <c r="L20" s="57">
        <f>IF($B20="","",SUMIF(出库明细表!$F$5:$F$49,商品进销存月报表!$B20,出库明细表!$K$5:$K$49))</f>
        <v>298</v>
      </c>
      <c r="M20" s="58">
        <f t="shared" si="6"/>
        <v>124.85</v>
      </c>
      <c r="N20" s="58">
        <f t="shared" si="7"/>
        <v>37205.300000000003</v>
      </c>
      <c r="O20" s="39">
        <f t="shared" si="8"/>
        <v>164</v>
      </c>
      <c r="P20" s="41">
        <f t="shared" si="9"/>
        <v>124.85</v>
      </c>
      <c r="Q20" s="41">
        <f t="shared" si="12"/>
        <v>20475.399999999998</v>
      </c>
      <c r="R20" s="64">
        <f t="shared" si="11"/>
        <v>1</v>
      </c>
    </row>
    <row r="21" spans="2:18" s="34" customFormat="1" ht="20.100000000000001" customHeight="1" x14ac:dyDescent="0.15">
      <c r="B21" s="35" t="s">
        <v>31</v>
      </c>
      <c r="C21" s="33" t="str">
        <f>VLOOKUP(B21,上月余额!A:F,2,FALSE)</f>
        <v>滤波器</v>
      </c>
      <c r="D21" s="33" t="str">
        <f>VLOOKUP($B21,上月余额!$A:$F,3,FALSE)</f>
        <v>AEu8152</v>
      </c>
      <c r="E21" s="33" t="str">
        <f>VLOOKUP($B21,上月余额!$A:$F,4,FALSE)</f>
        <v>支</v>
      </c>
      <c r="F21" s="57">
        <f>IF(B21="","",VLOOKUP($B21,上月余额!$A:$F,6,FALSE))</f>
        <v>135</v>
      </c>
      <c r="G21" s="57">
        <f>IF($B21="","",VLOOKUP($B21,上月余额!$A:$F,5,FALSE))</f>
        <v>320</v>
      </c>
      <c r="H21" s="58">
        <f t="shared" si="3"/>
        <v>43200</v>
      </c>
      <c r="I21" s="39">
        <f>IF($B21="","",SUMIF(商品入库明细表!$G$4:$G$83,商品进销存月报表!$B21,商品入库明细表!$K$4:$K$83))</f>
        <v>0</v>
      </c>
      <c r="J21" s="39">
        <f t="shared" si="4"/>
        <v>320</v>
      </c>
      <c r="K21" s="40">
        <f t="shared" si="5"/>
        <v>0</v>
      </c>
      <c r="L21" s="57">
        <f>IF($B21="","",SUMIF(出库明细表!$F$5:$F$49,商品进销存月报表!$B21,出库明细表!$K$5:$K$49))</f>
        <v>106</v>
      </c>
      <c r="M21" s="58">
        <f t="shared" si="6"/>
        <v>320</v>
      </c>
      <c r="N21" s="58">
        <f t="shared" si="7"/>
        <v>33920</v>
      </c>
      <c r="O21" s="39">
        <f t="shared" si="8"/>
        <v>29</v>
      </c>
      <c r="P21" s="41">
        <f t="shared" si="9"/>
        <v>320</v>
      </c>
      <c r="Q21" s="41">
        <f t="shared" si="12"/>
        <v>9280</v>
      </c>
      <c r="R21" s="64">
        <f t="shared" si="11"/>
        <v>1</v>
      </c>
    </row>
    <row r="22" spans="2:18" s="34" customFormat="1" ht="20.100000000000001" customHeight="1" x14ac:dyDescent="0.15">
      <c r="B22" s="35" t="s">
        <v>32</v>
      </c>
      <c r="C22" s="33" t="str">
        <f>VLOOKUP(B22,上月余额!A:F,2,FALSE)</f>
        <v>滤波器</v>
      </c>
      <c r="D22" s="33" t="str">
        <f>VLOOKUP($B22,上月余额!$A:$F,3,FALSE)</f>
        <v>AEu8143</v>
      </c>
      <c r="E22" s="33" t="str">
        <f>VLOOKUP($B22,上月余额!$A:$F,4,FALSE)</f>
        <v>支</v>
      </c>
      <c r="F22" s="57">
        <f>IF(B22="","",VLOOKUP($B22,上月余额!$A:$F,6,FALSE))</f>
        <v>51</v>
      </c>
      <c r="G22" s="57">
        <f>IF($B22="","",VLOOKUP($B22,上月余额!$A:$F,5,FALSE))</f>
        <v>70</v>
      </c>
      <c r="H22" s="58">
        <f t="shared" si="3"/>
        <v>3570</v>
      </c>
      <c r="I22" s="39">
        <f>IF($B22="","",SUMIF(商品入库明细表!$G$4:$G$83,商品进销存月报表!$B22,商品入库明细表!$K$4:$K$83))</f>
        <v>0</v>
      </c>
      <c r="J22" s="39">
        <f t="shared" si="4"/>
        <v>70</v>
      </c>
      <c r="K22" s="40">
        <f t="shared" si="5"/>
        <v>0</v>
      </c>
      <c r="L22" s="57">
        <f>IF($B22="","",SUMIF(出库明细表!$F$5:$F$49,商品进销存月报表!$B22,出库明细表!$K$5:$K$49))</f>
        <v>40</v>
      </c>
      <c r="M22" s="58">
        <f t="shared" si="6"/>
        <v>70</v>
      </c>
      <c r="N22" s="58">
        <f t="shared" si="7"/>
        <v>2800</v>
      </c>
      <c r="O22" s="39">
        <f t="shared" si="8"/>
        <v>11</v>
      </c>
      <c r="P22" s="41">
        <f t="shared" si="9"/>
        <v>70</v>
      </c>
      <c r="Q22" s="41">
        <f t="shared" si="12"/>
        <v>770</v>
      </c>
      <c r="R22" s="64">
        <f t="shared" si="11"/>
        <v>1</v>
      </c>
    </row>
    <row r="23" spans="2:18" s="34" customFormat="1" ht="20.100000000000001" customHeight="1" x14ac:dyDescent="0.15">
      <c r="B23" s="35" t="s">
        <v>33</v>
      </c>
      <c r="C23" s="33" t="str">
        <f>VLOOKUP(B23,上月余额!A:F,2,FALSE)</f>
        <v>滤波器</v>
      </c>
      <c r="D23" s="33" t="str">
        <f>VLOOKUP($B23,上月余额!$A:$F,3,FALSE)</f>
        <v>AEu9144</v>
      </c>
      <c r="E23" s="33" t="str">
        <f>VLOOKUP($B23,上月余额!$A:$F,4,FALSE)</f>
        <v>支</v>
      </c>
      <c r="F23" s="57">
        <f>IF(B23="","",VLOOKUP($B23,上月余额!$A:$F,6,FALSE))</f>
        <v>60</v>
      </c>
      <c r="G23" s="57">
        <f>IF($B23="","",VLOOKUP($B23,上月余额!$A:$F,5,FALSE))</f>
        <v>185</v>
      </c>
      <c r="H23" s="58">
        <f t="shared" si="3"/>
        <v>11100</v>
      </c>
      <c r="I23" s="39">
        <f>IF($B23="","",SUMIF(商品入库明细表!$G$4:$G$83,商品进销存月报表!$B23,商品入库明细表!$K$4:$K$83))</f>
        <v>1801</v>
      </c>
      <c r="J23" s="39">
        <f t="shared" si="4"/>
        <v>185</v>
      </c>
      <c r="K23" s="40">
        <f t="shared" si="5"/>
        <v>333185</v>
      </c>
      <c r="L23" s="57">
        <f>IF($B23="","",SUMIF(出库明细表!$F$5:$F$49,商品进销存月报表!$B23,出库明细表!$K$5:$K$49))</f>
        <v>65</v>
      </c>
      <c r="M23" s="58">
        <f t="shared" si="6"/>
        <v>185</v>
      </c>
      <c r="N23" s="58">
        <f t="shared" si="7"/>
        <v>12025</v>
      </c>
      <c r="O23" s="39">
        <f t="shared" si="8"/>
        <v>1796</v>
      </c>
      <c r="P23" s="41">
        <f t="shared" si="9"/>
        <v>185</v>
      </c>
      <c r="Q23" s="41">
        <f t="shared" si="12"/>
        <v>332260</v>
      </c>
      <c r="R23" s="64">
        <f t="shared" si="11"/>
        <v>1</v>
      </c>
    </row>
    <row r="24" spans="2:18" s="34" customFormat="1" ht="20.100000000000001" customHeight="1" x14ac:dyDescent="0.15">
      <c r="B24" s="35" t="s">
        <v>34</v>
      </c>
      <c r="C24" s="33" t="str">
        <f>VLOOKUP(B24,上月余额!A:F,2,FALSE)</f>
        <v>滤波器</v>
      </c>
      <c r="D24" s="33" t="str">
        <f>VLOOKUP($B24,上月余额!$A:$F,3,FALSE)</f>
        <v>AEu8145</v>
      </c>
      <c r="E24" s="33" t="str">
        <f>VLOOKUP($B24,上月余额!$A:$F,4,FALSE)</f>
        <v>支</v>
      </c>
      <c r="F24" s="57">
        <f>IF(B24="","",VLOOKUP($B24,上月余额!$A:$F,6,FALSE))</f>
        <v>28</v>
      </c>
      <c r="G24" s="57">
        <f>IF($B24="","",VLOOKUP($B24,上月余额!$A:$F,5,FALSE))</f>
        <v>412.5</v>
      </c>
      <c r="H24" s="58">
        <f t="shared" si="3"/>
        <v>11550</v>
      </c>
      <c r="I24" s="39">
        <f>IF($B24="","",SUMIF(商品入库明细表!$G$4:$G$83,商品进销存月报表!$B24,商品入库明细表!$K$4:$K$83))</f>
        <v>1600</v>
      </c>
      <c r="J24" s="39">
        <f t="shared" si="4"/>
        <v>412.5</v>
      </c>
      <c r="K24" s="40">
        <f t="shared" si="5"/>
        <v>660000</v>
      </c>
      <c r="L24" s="57">
        <f>IF($B24="","",SUMIF(出库明细表!$F$5:$F$49,商品进销存月报表!$B24,出库明细表!$K$5:$K$49))</f>
        <v>131</v>
      </c>
      <c r="M24" s="58">
        <f t="shared" si="6"/>
        <v>412.5</v>
      </c>
      <c r="N24" s="58">
        <f t="shared" si="7"/>
        <v>54037.5</v>
      </c>
      <c r="O24" s="39">
        <f t="shared" si="8"/>
        <v>1497</v>
      </c>
      <c r="P24" s="41">
        <f t="shared" si="9"/>
        <v>412.5</v>
      </c>
      <c r="Q24" s="41">
        <f t="shared" si="12"/>
        <v>617512.5</v>
      </c>
      <c r="R24" s="64">
        <f t="shared" si="11"/>
        <v>1</v>
      </c>
    </row>
    <row r="25" spans="2:18" s="34" customFormat="1" ht="20.100000000000001" customHeight="1" thickBot="1" x14ac:dyDescent="0.2">
      <c r="B25" s="36"/>
      <c r="C25" s="37"/>
      <c r="D25" s="37"/>
      <c r="E25" s="37"/>
      <c r="F25" s="59"/>
      <c r="G25" s="60"/>
      <c r="H25" s="60"/>
      <c r="I25" s="42"/>
      <c r="J25" s="42"/>
      <c r="K25" s="42"/>
      <c r="L25" s="59"/>
      <c r="M25" s="60"/>
      <c r="N25" s="60"/>
      <c r="O25" s="42"/>
      <c r="P25" s="43"/>
      <c r="Q25" s="43"/>
      <c r="R25" s="65"/>
    </row>
    <row r="26" spans="2:18" ht="14.25" thickTop="1" x14ac:dyDescent="0.15">
      <c r="M26" s="38"/>
      <c r="N26" s="38"/>
    </row>
  </sheetData>
  <mergeCells count="11">
    <mergeCell ref="F4:H4"/>
    <mergeCell ref="I4:K4"/>
    <mergeCell ref="L4:N4"/>
    <mergeCell ref="O4:Q4"/>
    <mergeCell ref="B1:R1"/>
    <mergeCell ref="I2:J2"/>
    <mergeCell ref="B3:E3"/>
    <mergeCell ref="F3:H3"/>
    <mergeCell ref="I3:K3"/>
    <mergeCell ref="L3:N3"/>
    <mergeCell ref="O3:Q3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上月余额</vt:lpstr>
      <vt:lpstr>商品入库明细表</vt:lpstr>
      <vt:lpstr>出库明细表</vt:lpstr>
      <vt:lpstr>商品进销存月报表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cy</cp:lastModifiedBy>
  <dcterms:created xsi:type="dcterms:W3CDTF">2010-11-26T02:06:58Z</dcterms:created>
  <dcterms:modified xsi:type="dcterms:W3CDTF">2012-07-29T08:17:02Z</dcterms:modified>
</cp:coreProperties>
</file>