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5745" firstSheet="1" activeTab="2"/>
  </bookViews>
  <sheets>
    <sheet name="固定资产表" sheetId="1" r:id="rId1"/>
    <sheet name="固定资产减少记录表" sheetId="2" r:id="rId2"/>
    <sheet name="固定资产折旧汇总表" sheetId="3" r:id="rId3"/>
  </sheets>
  <definedNames/>
  <calcPr fullCalcOnLoad="1"/>
</workbook>
</file>

<file path=xl/sharedStrings.xml><?xml version="1.0" encoding="utf-8"?>
<sst xmlns="http://schemas.openxmlformats.org/spreadsheetml/2006/main" count="158" uniqueCount="127">
  <si>
    <t>编号</t>
  </si>
  <si>
    <t>日期</t>
  </si>
  <si>
    <t>凭证号</t>
  </si>
  <si>
    <t>名称</t>
  </si>
  <si>
    <t>规格</t>
  </si>
  <si>
    <t>净值</t>
  </si>
  <si>
    <t>使用部门</t>
  </si>
  <si>
    <t>固定资产类别</t>
  </si>
  <si>
    <t>金额</t>
  </si>
  <si>
    <t>年限</t>
  </si>
  <si>
    <t>月折旧</t>
  </si>
  <si>
    <t>本月折旧</t>
  </si>
  <si>
    <t>累计折旧</t>
  </si>
  <si>
    <t>折旧类别</t>
  </si>
  <si>
    <t>A001</t>
  </si>
  <si>
    <t>厂房</t>
  </si>
  <si>
    <t>营业部</t>
  </si>
  <si>
    <t>1间</t>
  </si>
  <si>
    <t>生产经营用</t>
  </si>
  <si>
    <t>1座</t>
  </si>
  <si>
    <t>A005</t>
  </si>
  <si>
    <t>N0010</t>
  </si>
  <si>
    <t>非生产经营用</t>
  </si>
  <si>
    <t>N0011</t>
  </si>
  <si>
    <t>方正</t>
  </si>
  <si>
    <t>设计部</t>
  </si>
  <si>
    <t>N0012</t>
  </si>
  <si>
    <t>激光打印机</t>
  </si>
  <si>
    <t>财务部</t>
  </si>
  <si>
    <t>A013</t>
  </si>
  <si>
    <t>N0013</t>
  </si>
  <si>
    <t>N0014</t>
  </si>
  <si>
    <t>N0015</t>
  </si>
  <si>
    <t>N0016</t>
  </si>
  <si>
    <t>N0017</t>
  </si>
  <si>
    <t>N0018</t>
  </si>
  <si>
    <t>扫描仪</t>
  </si>
  <si>
    <t>传真机</t>
  </si>
  <si>
    <t>复印机</t>
  </si>
  <si>
    <t>空调</t>
  </si>
  <si>
    <t>汽车</t>
  </si>
  <si>
    <t>办公楼</t>
  </si>
  <si>
    <t>惠普</t>
  </si>
  <si>
    <t>联想</t>
  </si>
  <si>
    <t>美的</t>
  </si>
  <si>
    <t>丰田</t>
  </si>
  <si>
    <t>办公室</t>
  </si>
  <si>
    <t>销售部</t>
  </si>
  <si>
    <t>生产部</t>
  </si>
  <si>
    <t>M0010</t>
  </si>
  <si>
    <t>生产经营用</t>
  </si>
  <si>
    <t>制造费用</t>
  </si>
  <si>
    <t>A002</t>
  </si>
  <si>
    <t>M0011</t>
  </si>
  <si>
    <t>营业厅</t>
  </si>
  <si>
    <t>销售费用</t>
  </si>
  <si>
    <t>A003</t>
  </si>
  <si>
    <t>M0012</t>
  </si>
  <si>
    <t>电脑室</t>
  </si>
  <si>
    <t>1间</t>
  </si>
  <si>
    <t>设计部门</t>
  </si>
  <si>
    <t>制造费用</t>
  </si>
  <si>
    <t>A004</t>
  </si>
  <si>
    <t>M0013</t>
  </si>
  <si>
    <t>仓库</t>
  </si>
  <si>
    <t>1座</t>
  </si>
  <si>
    <t>库存部</t>
  </si>
  <si>
    <t>生产经营用</t>
  </si>
  <si>
    <t>制作费用</t>
  </si>
  <si>
    <t>餐厅</t>
  </si>
  <si>
    <t>非生产经营用</t>
  </si>
  <si>
    <t>销售费用</t>
  </si>
  <si>
    <t>电脑</t>
  </si>
  <si>
    <t>管理费用</t>
  </si>
  <si>
    <t>残值率</t>
  </si>
  <si>
    <t>B012</t>
  </si>
  <si>
    <t>C011</t>
  </si>
  <si>
    <t>C010</t>
  </si>
  <si>
    <t>C009</t>
  </si>
  <si>
    <t>C008</t>
  </si>
  <si>
    <t>C007</t>
  </si>
  <si>
    <t>C006</t>
  </si>
  <si>
    <t>折旧汇总日期:2007-5-10</t>
  </si>
  <si>
    <t>原值</t>
  </si>
  <si>
    <t>每月折旧</t>
  </si>
  <si>
    <t>本月折旧</t>
  </si>
  <si>
    <t>累计折旧</t>
  </si>
  <si>
    <t>汇总报表1：按生产经营用和非生产经营用分类汇总</t>
  </si>
  <si>
    <t>类列</t>
  </si>
  <si>
    <t>生产经营用</t>
  </si>
  <si>
    <t>非生产经营用</t>
  </si>
  <si>
    <t>合计</t>
  </si>
  <si>
    <t>汇总报表2：按建筑物、机器设备和电子设备分类汇总</t>
  </si>
  <si>
    <t>建筑物</t>
  </si>
  <si>
    <t>机器设备</t>
  </si>
  <si>
    <t>电子设备</t>
  </si>
  <si>
    <t>N0002</t>
  </si>
  <si>
    <t>编号</t>
  </si>
  <si>
    <t>日期</t>
  </si>
  <si>
    <t>凭证号</t>
  </si>
  <si>
    <t>名称</t>
  </si>
  <si>
    <t>原值</t>
  </si>
  <si>
    <t>年限</t>
  </si>
  <si>
    <t>累计折旧</t>
  </si>
  <si>
    <t>净值</t>
  </si>
  <si>
    <t>减少日期</t>
  </si>
  <si>
    <t>减少凭证号</t>
  </si>
  <si>
    <t>减少价格</t>
  </si>
  <si>
    <t>减少原因</t>
  </si>
  <si>
    <t>A003</t>
  </si>
  <si>
    <t>M0012</t>
  </si>
  <si>
    <t>电脑室</t>
  </si>
  <si>
    <t>M0002</t>
  </si>
  <si>
    <t>出售</t>
  </si>
  <si>
    <t>A004</t>
  </si>
  <si>
    <t>M0013</t>
  </si>
  <si>
    <t>仓库</t>
  </si>
  <si>
    <t>M0003</t>
  </si>
  <si>
    <t>投资转出</t>
  </si>
  <si>
    <t>A005</t>
  </si>
  <si>
    <t>N0010</t>
  </si>
  <si>
    <t>餐厅</t>
  </si>
  <si>
    <t>N0001</t>
  </si>
  <si>
    <t>C006</t>
  </si>
  <si>
    <t>N0011</t>
  </si>
  <si>
    <t>电脑</t>
  </si>
  <si>
    <t>换旧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</si>
</sst>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8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2"/>
      <name val="隶书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9" fontId="3" fillId="0" borderId="5" xfId="15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3" fillId="0" borderId="8" xfId="15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H6" sqref="H6"/>
    </sheetView>
  </sheetViews>
  <sheetFormatPr defaultColWidth="9.00390625" defaultRowHeight="14.25"/>
  <cols>
    <col min="1" max="1" width="4.375" style="0" customWidth="1"/>
    <col min="2" max="2" width="9.75390625" style="0" customWidth="1"/>
    <col min="3" max="3" width="6.125" style="0" customWidth="1"/>
    <col min="4" max="4" width="8.75390625" style="0" customWidth="1"/>
    <col min="5" max="5" width="4.50390625" style="0" customWidth="1"/>
    <col min="6" max="6" width="7.875" style="0" customWidth="1"/>
    <col min="7" max="7" width="10.75390625" style="0" customWidth="1"/>
    <col min="8" max="8" width="7.125" style="0" customWidth="1"/>
    <col min="9" max="9" width="5.875" style="0" customWidth="1"/>
    <col min="10" max="10" width="4.625" style="0" customWidth="1"/>
    <col min="11" max="11" width="6.125" style="0" customWidth="1"/>
    <col min="12" max="12" width="7.50390625" style="0" customWidth="1"/>
    <col min="13" max="13" width="7.625" style="0" customWidth="1"/>
    <col min="14" max="14" width="8.125" style="0" customWidth="1"/>
    <col min="15" max="15" width="7.375" style="0" customWidth="1"/>
  </cols>
  <sheetData>
    <row r="1" spans="1:1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74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5</v>
      </c>
      <c r="O1" s="3" t="s">
        <v>13</v>
      </c>
    </row>
    <row r="2" spans="1:15" ht="14.25">
      <c r="A2" s="4" t="s">
        <v>14</v>
      </c>
      <c r="B2" s="5">
        <v>38718</v>
      </c>
      <c r="C2" s="6" t="s">
        <v>49</v>
      </c>
      <c r="D2" s="6" t="s">
        <v>15</v>
      </c>
      <c r="E2" s="6" t="s">
        <v>19</v>
      </c>
      <c r="F2" s="6" t="s">
        <v>48</v>
      </c>
      <c r="G2" s="6" t="s">
        <v>50</v>
      </c>
      <c r="H2" s="6">
        <v>1000000</v>
      </c>
      <c r="I2" s="7">
        <v>0.1</v>
      </c>
      <c r="J2" s="6">
        <v>20</v>
      </c>
      <c r="K2" s="6">
        <f>(H2*(1-I2)/J2)/12</f>
        <v>3750</v>
      </c>
      <c r="L2" s="6">
        <f ca="1">IF(OR(TRUNC((TODAY()-B2)/365*12)&lt;1,TRUNC((TODAY()-B2)/365*12)&gt;(J2*12)),0,K2)</f>
        <v>3750</v>
      </c>
      <c r="M2" s="6">
        <f ca="1">IF(TRUNC((TODAY()-B2)/365*12)&lt;J2*12,TRUNC((TODAY()-B2)/365*12)*K2,J2*12*K2)</f>
        <v>67500</v>
      </c>
      <c r="N2" s="6">
        <f>H2-M2</f>
        <v>932500</v>
      </c>
      <c r="O2" s="8" t="s">
        <v>51</v>
      </c>
    </row>
    <row r="3" spans="1:15" ht="14.25">
      <c r="A3" s="4" t="s">
        <v>52</v>
      </c>
      <c r="B3" s="5">
        <v>38753</v>
      </c>
      <c r="C3" s="6" t="s">
        <v>53</v>
      </c>
      <c r="D3" s="6" t="s">
        <v>54</v>
      </c>
      <c r="E3" s="6" t="s">
        <v>17</v>
      </c>
      <c r="F3" s="6" t="s">
        <v>16</v>
      </c>
      <c r="G3" s="6" t="s">
        <v>50</v>
      </c>
      <c r="H3" s="6">
        <v>200000</v>
      </c>
      <c r="I3" s="7">
        <v>0.1</v>
      </c>
      <c r="J3" s="6">
        <v>15</v>
      </c>
      <c r="K3" s="6">
        <f aca="true" t="shared" si="0" ref="K3:K14">(H3*(1-I3)/J3)/12</f>
        <v>1000</v>
      </c>
      <c r="L3" s="6">
        <f aca="true" ca="1" t="shared" si="1" ref="L3:L14">IF(OR(TRUNC((TODAY()-B3)/365*12)&lt;1,TRUNC((TODAY()-B3)/365*12)&gt;(J3*12)),0,K3)</f>
        <v>1000</v>
      </c>
      <c r="M3" s="6">
        <f aca="true" ca="1" t="shared" si="2" ref="M3:M14">IF(TRUNC((TODAY()-B3)/365*12)&lt;J3*12,TRUNC((TODAY()-B3)/365*12)*K3,J3*12*K3)</f>
        <v>17000</v>
      </c>
      <c r="N3" s="6">
        <f aca="true" t="shared" si="3" ref="N3:N13">H3-M3</f>
        <v>183000</v>
      </c>
      <c r="O3" s="8" t="s">
        <v>55</v>
      </c>
    </row>
    <row r="4" spans="1:15" ht="14.25">
      <c r="A4" s="4" t="s">
        <v>56</v>
      </c>
      <c r="B4" s="5">
        <v>38840</v>
      </c>
      <c r="C4" s="6" t="s">
        <v>57</v>
      </c>
      <c r="D4" s="6" t="s">
        <v>58</v>
      </c>
      <c r="E4" s="6" t="s">
        <v>59</v>
      </c>
      <c r="F4" s="6" t="s">
        <v>60</v>
      </c>
      <c r="G4" s="6" t="s">
        <v>18</v>
      </c>
      <c r="H4" s="6">
        <v>700000</v>
      </c>
      <c r="I4" s="7">
        <v>0.1</v>
      </c>
      <c r="J4" s="6">
        <v>10</v>
      </c>
      <c r="K4" s="6">
        <f t="shared" si="0"/>
        <v>5250</v>
      </c>
      <c r="L4" s="6">
        <f ca="1" t="shared" si="1"/>
        <v>5250</v>
      </c>
      <c r="M4" s="6">
        <f ca="1" t="shared" si="2"/>
        <v>73500</v>
      </c>
      <c r="N4" s="6">
        <f t="shared" si="3"/>
        <v>626500</v>
      </c>
      <c r="O4" s="8" t="s">
        <v>61</v>
      </c>
    </row>
    <row r="5" spans="1:15" ht="14.25">
      <c r="A5" s="4" t="s">
        <v>62</v>
      </c>
      <c r="B5" s="5">
        <v>38847</v>
      </c>
      <c r="C5" s="6" t="s">
        <v>63</v>
      </c>
      <c r="D5" s="6" t="s">
        <v>64</v>
      </c>
      <c r="E5" s="6" t="s">
        <v>65</v>
      </c>
      <c r="F5" s="6" t="s">
        <v>66</v>
      </c>
      <c r="G5" s="6" t="s">
        <v>67</v>
      </c>
      <c r="H5" s="6">
        <v>900000</v>
      </c>
      <c r="I5" s="7">
        <v>0.08</v>
      </c>
      <c r="J5" s="6">
        <v>20</v>
      </c>
      <c r="K5" s="6">
        <f t="shared" si="0"/>
        <v>3450</v>
      </c>
      <c r="L5" s="6">
        <f ca="1" t="shared" si="1"/>
        <v>3450</v>
      </c>
      <c r="M5" s="6">
        <f ca="1" t="shared" si="2"/>
        <v>48300</v>
      </c>
      <c r="N5" s="6">
        <f t="shared" si="3"/>
        <v>851700</v>
      </c>
      <c r="O5" s="8" t="s">
        <v>68</v>
      </c>
    </row>
    <row r="6" spans="1:15" ht="14.25">
      <c r="A6" s="4" t="s">
        <v>20</v>
      </c>
      <c r="B6" s="5">
        <v>38869</v>
      </c>
      <c r="C6" s="6" t="s">
        <v>21</v>
      </c>
      <c r="D6" s="6" t="s">
        <v>69</v>
      </c>
      <c r="E6" s="6" t="s">
        <v>17</v>
      </c>
      <c r="F6" s="6" t="s">
        <v>16</v>
      </c>
      <c r="G6" s="6" t="s">
        <v>70</v>
      </c>
      <c r="H6" s="6">
        <v>100000</v>
      </c>
      <c r="I6" s="7">
        <v>0.1</v>
      </c>
      <c r="J6" s="6">
        <v>10</v>
      </c>
      <c r="K6" s="6">
        <f t="shared" si="0"/>
        <v>750</v>
      </c>
      <c r="L6" s="6">
        <f ca="1" t="shared" si="1"/>
        <v>750</v>
      </c>
      <c r="M6" s="6">
        <f ca="1" t="shared" si="2"/>
        <v>9750</v>
      </c>
      <c r="N6" s="6">
        <f t="shared" si="3"/>
        <v>90250</v>
      </c>
      <c r="O6" s="8" t="s">
        <v>71</v>
      </c>
    </row>
    <row r="7" spans="1:15" ht="14.25">
      <c r="A7" s="4" t="s">
        <v>81</v>
      </c>
      <c r="B7" s="5">
        <v>38876</v>
      </c>
      <c r="C7" s="6" t="s">
        <v>23</v>
      </c>
      <c r="D7" s="6" t="s">
        <v>72</v>
      </c>
      <c r="E7" s="6" t="s">
        <v>24</v>
      </c>
      <c r="F7" s="6" t="s">
        <v>25</v>
      </c>
      <c r="G7" s="6" t="s">
        <v>18</v>
      </c>
      <c r="H7" s="6">
        <v>70000</v>
      </c>
      <c r="I7" s="7">
        <v>0.1</v>
      </c>
      <c r="J7" s="6">
        <v>20</v>
      </c>
      <c r="K7" s="6">
        <f t="shared" si="0"/>
        <v>262.5</v>
      </c>
      <c r="L7" s="6">
        <f ca="1" t="shared" si="1"/>
        <v>262.5</v>
      </c>
      <c r="M7" s="6">
        <f ca="1" t="shared" si="2"/>
        <v>3412.5</v>
      </c>
      <c r="N7" s="6">
        <f t="shared" si="3"/>
        <v>66587.5</v>
      </c>
      <c r="O7" s="8" t="s">
        <v>73</v>
      </c>
    </row>
    <row r="8" spans="1:15" ht="14.25">
      <c r="A8" s="4" t="s">
        <v>80</v>
      </c>
      <c r="B8" s="5">
        <v>38908</v>
      </c>
      <c r="C8" s="6" t="s">
        <v>26</v>
      </c>
      <c r="D8" s="6" t="s">
        <v>27</v>
      </c>
      <c r="E8" s="6" t="s">
        <v>24</v>
      </c>
      <c r="F8" s="6" t="s">
        <v>28</v>
      </c>
      <c r="G8" s="6" t="s">
        <v>22</v>
      </c>
      <c r="H8" s="6">
        <v>4800</v>
      </c>
      <c r="I8" s="7">
        <v>0.1</v>
      </c>
      <c r="J8" s="6">
        <v>5</v>
      </c>
      <c r="K8" s="6">
        <f t="shared" si="0"/>
        <v>72</v>
      </c>
      <c r="L8" s="6">
        <f ca="1" t="shared" si="1"/>
        <v>72</v>
      </c>
      <c r="M8" s="6">
        <f ca="1" t="shared" si="2"/>
        <v>864</v>
      </c>
      <c r="N8" s="6">
        <f t="shared" si="3"/>
        <v>3936</v>
      </c>
      <c r="O8" s="8" t="s">
        <v>73</v>
      </c>
    </row>
    <row r="9" spans="1:15" ht="14.25">
      <c r="A9" s="4" t="s">
        <v>79</v>
      </c>
      <c r="B9" s="5">
        <v>38928</v>
      </c>
      <c r="C9" s="6" t="s">
        <v>30</v>
      </c>
      <c r="D9" s="6" t="s">
        <v>36</v>
      </c>
      <c r="E9" s="6" t="s">
        <v>42</v>
      </c>
      <c r="F9" s="6" t="s">
        <v>46</v>
      </c>
      <c r="G9" s="6" t="s">
        <v>22</v>
      </c>
      <c r="H9" s="6">
        <v>3500</v>
      </c>
      <c r="I9" s="7">
        <v>0.1</v>
      </c>
      <c r="J9" s="6">
        <v>5</v>
      </c>
      <c r="K9" s="6">
        <f t="shared" si="0"/>
        <v>52.5</v>
      </c>
      <c r="L9" s="6">
        <f ca="1" t="shared" si="1"/>
        <v>52.5</v>
      </c>
      <c r="M9" s="6">
        <f ca="1" t="shared" si="2"/>
        <v>577.5</v>
      </c>
      <c r="N9" s="6">
        <f t="shared" si="3"/>
        <v>2922.5</v>
      </c>
      <c r="O9" s="8" t="s">
        <v>73</v>
      </c>
    </row>
    <row r="10" spans="1:15" ht="14.25">
      <c r="A10" s="4" t="s">
        <v>78</v>
      </c>
      <c r="B10" s="5">
        <v>39002</v>
      </c>
      <c r="C10" s="6" t="s">
        <v>31</v>
      </c>
      <c r="D10" s="6" t="s">
        <v>37</v>
      </c>
      <c r="E10" s="6" t="s">
        <v>43</v>
      </c>
      <c r="F10" s="6" t="s">
        <v>46</v>
      </c>
      <c r="G10" s="6" t="s">
        <v>22</v>
      </c>
      <c r="H10" s="6">
        <v>1000</v>
      </c>
      <c r="I10" s="7">
        <v>0.1</v>
      </c>
      <c r="J10" s="6">
        <v>5</v>
      </c>
      <c r="K10" s="6">
        <f t="shared" si="0"/>
        <v>15</v>
      </c>
      <c r="L10" s="6">
        <f ca="1" t="shared" si="1"/>
        <v>15</v>
      </c>
      <c r="M10" s="6">
        <f ca="1" t="shared" si="2"/>
        <v>135</v>
      </c>
      <c r="N10" s="6">
        <f t="shared" si="3"/>
        <v>865</v>
      </c>
      <c r="O10" s="8" t="s">
        <v>73</v>
      </c>
    </row>
    <row r="11" spans="1:15" ht="14.25">
      <c r="A11" s="4" t="s">
        <v>77</v>
      </c>
      <c r="B11" s="5">
        <v>39038</v>
      </c>
      <c r="C11" s="6" t="s">
        <v>32</v>
      </c>
      <c r="D11" s="6" t="s">
        <v>38</v>
      </c>
      <c r="E11" s="6" t="s">
        <v>43</v>
      </c>
      <c r="F11" s="6" t="s">
        <v>46</v>
      </c>
      <c r="G11" s="6" t="s">
        <v>22</v>
      </c>
      <c r="H11" s="6">
        <v>2500</v>
      </c>
      <c r="I11" s="7">
        <v>0.1</v>
      </c>
      <c r="J11" s="6">
        <v>5</v>
      </c>
      <c r="K11" s="6">
        <f t="shared" si="0"/>
        <v>37.5</v>
      </c>
      <c r="L11" s="6">
        <f ca="1" t="shared" si="1"/>
        <v>37.5</v>
      </c>
      <c r="M11" s="6">
        <f ca="1" t="shared" si="2"/>
        <v>300</v>
      </c>
      <c r="N11" s="6">
        <f t="shared" si="3"/>
        <v>2200</v>
      </c>
      <c r="O11" s="8" t="s">
        <v>73</v>
      </c>
    </row>
    <row r="12" spans="1:15" ht="14.25">
      <c r="A12" s="4" t="s">
        <v>76</v>
      </c>
      <c r="B12" s="5">
        <v>39073</v>
      </c>
      <c r="C12" s="6" t="s">
        <v>33</v>
      </c>
      <c r="D12" s="6" t="s">
        <v>39</v>
      </c>
      <c r="E12" s="6" t="s">
        <v>44</v>
      </c>
      <c r="F12" s="6" t="s">
        <v>46</v>
      </c>
      <c r="G12" s="6" t="s">
        <v>22</v>
      </c>
      <c r="H12" s="6">
        <v>3800</v>
      </c>
      <c r="I12" s="7">
        <v>0.1</v>
      </c>
      <c r="J12" s="6">
        <v>5</v>
      </c>
      <c r="K12" s="6">
        <f t="shared" si="0"/>
        <v>57</v>
      </c>
      <c r="L12" s="6">
        <f ca="1" t="shared" si="1"/>
        <v>57</v>
      </c>
      <c r="M12" s="6">
        <f ca="1" t="shared" si="2"/>
        <v>342</v>
      </c>
      <c r="N12" s="6">
        <f t="shared" si="3"/>
        <v>3458</v>
      </c>
      <c r="O12" s="8" t="s">
        <v>73</v>
      </c>
    </row>
    <row r="13" spans="1:15" ht="14.25">
      <c r="A13" s="4" t="s">
        <v>75</v>
      </c>
      <c r="B13" s="5">
        <v>39081</v>
      </c>
      <c r="C13" s="6" t="s">
        <v>34</v>
      </c>
      <c r="D13" s="6" t="s">
        <v>40</v>
      </c>
      <c r="E13" s="6" t="s">
        <v>45</v>
      </c>
      <c r="F13" s="6" t="s">
        <v>47</v>
      </c>
      <c r="G13" s="6" t="s">
        <v>22</v>
      </c>
      <c r="H13" s="6">
        <v>220000</v>
      </c>
      <c r="I13" s="7">
        <v>0.1</v>
      </c>
      <c r="J13" s="6">
        <v>20</v>
      </c>
      <c r="K13" s="6">
        <f t="shared" si="0"/>
        <v>825</v>
      </c>
      <c r="L13" s="6">
        <f ca="1" t="shared" si="1"/>
        <v>825</v>
      </c>
      <c r="M13" s="6">
        <f ca="1" t="shared" si="2"/>
        <v>4950</v>
      </c>
      <c r="N13" s="6">
        <f t="shared" si="3"/>
        <v>215050</v>
      </c>
      <c r="O13" s="8" t="s">
        <v>73</v>
      </c>
    </row>
    <row r="14" spans="1:15" ht="15" thickBot="1">
      <c r="A14" s="9" t="s">
        <v>29</v>
      </c>
      <c r="B14" s="10">
        <v>39084</v>
      </c>
      <c r="C14" s="11" t="s">
        <v>35</v>
      </c>
      <c r="D14" s="11" t="s">
        <v>41</v>
      </c>
      <c r="E14" s="11" t="s">
        <v>19</v>
      </c>
      <c r="F14" s="11" t="s">
        <v>48</v>
      </c>
      <c r="G14" s="11" t="s">
        <v>18</v>
      </c>
      <c r="H14" s="11">
        <v>300000</v>
      </c>
      <c r="I14" s="12">
        <v>0.1</v>
      </c>
      <c r="J14" s="11">
        <v>20</v>
      </c>
      <c r="K14" s="11">
        <f t="shared" si="0"/>
        <v>1125</v>
      </c>
      <c r="L14" s="11">
        <f ca="1" t="shared" si="1"/>
        <v>1125</v>
      </c>
      <c r="M14" s="11">
        <f ca="1" t="shared" si="2"/>
        <v>6750</v>
      </c>
      <c r="N14" s="11">
        <f>H14-M14</f>
        <v>293250</v>
      </c>
      <c r="O14" s="13" t="s">
        <v>73</v>
      </c>
    </row>
  </sheetData>
  <printOptions/>
  <pageMargins left="0.75" right="0.75" top="1" bottom="1" header="0.5" footer="0.5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E1">
      <selection activeCell="G5" sqref="G5"/>
    </sheetView>
  </sheetViews>
  <sheetFormatPr defaultColWidth="9.00390625" defaultRowHeight="14.25"/>
  <cols>
    <col min="1" max="1" width="4.875" style="0" customWidth="1"/>
    <col min="2" max="2" width="8.75390625" style="0" customWidth="1"/>
    <col min="3" max="3" width="6.625" style="0" customWidth="1"/>
    <col min="4" max="4" width="5.375" style="0" customWidth="1"/>
    <col min="5" max="5" width="6.375" style="0" customWidth="1"/>
    <col min="6" max="6" width="4.625" style="0" customWidth="1"/>
    <col min="8" max="8" width="7.375" style="0" customWidth="1"/>
    <col min="9" max="9" width="10.50390625" style="0" bestFit="1" customWidth="1"/>
    <col min="10" max="10" width="9.75390625" style="0" customWidth="1"/>
    <col min="11" max="11" width="8.375" style="0" customWidth="1"/>
  </cols>
  <sheetData>
    <row r="1" spans="1:12" ht="14.25">
      <c r="A1" s="1" t="s">
        <v>97</v>
      </c>
      <c r="B1" s="2" t="s">
        <v>98</v>
      </c>
      <c r="C1" s="2" t="s">
        <v>99</v>
      </c>
      <c r="D1" s="2" t="s">
        <v>100</v>
      </c>
      <c r="E1" s="2" t="s">
        <v>101</v>
      </c>
      <c r="F1" s="2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3" t="s">
        <v>108</v>
      </c>
    </row>
    <row r="2" spans="1:12" ht="14.25">
      <c r="A2" s="4" t="s">
        <v>109</v>
      </c>
      <c r="B2" s="5">
        <v>38840</v>
      </c>
      <c r="C2" s="6" t="s">
        <v>110</v>
      </c>
      <c r="D2" s="6" t="s">
        <v>111</v>
      </c>
      <c r="E2" s="6">
        <v>700000</v>
      </c>
      <c r="F2" s="6">
        <v>10</v>
      </c>
      <c r="G2" s="6">
        <v>73500</v>
      </c>
      <c r="H2" s="6">
        <v>626500</v>
      </c>
      <c r="I2" s="5">
        <v>39212</v>
      </c>
      <c r="J2" s="6" t="s">
        <v>112</v>
      </c>
      <c r="K2" s="22">
        <v>65000</v>
      </c>
      <c r="L2" s="8" t="s">
        <v>113</v>
      </c>
    </row>
    <row r="3" spans="1:12" ht="14.25">
      <c r="A3" s="4" t="s">
        <v>114</v>
      </c>
      <c r="B3" s="5">
        <v>38847</v>
      </c>
      <c r="C3" s="6" t="s">
        <v>115</v>
      </c>
      <c r="D3" s="6" t="s">
        <v>116</v>
      </c>
      <c r="E3" s="6">
        <v>900000</v>
      </c>
      <c r="F3" s="6">
        <v>20</v>
      </c>
      <c r="G3" s="6">
        <v>48300</v>
      </c>
      <c r="H3" s="6">
        <v>851700</v>
      </c>
      <c r="I3" s="5">
        <v>39212</v>
      </c>
      <c r="J3" s="6" t="s">
        <v>117</v>
      </c>
      <c r="K3" s="22">
        <v>68000</v>
      </c>
      <c r="L3" s="8" t="s">
        <v>118</v>
      </c>
    </row>
    <row r="4" spans="1:12" ht="14.25">
      <c r="A4" s="4" t="s">
        <v>119</v>
      </c>
      <c r="B4" s="5">
        <v>38869</v>
      </c>
      <c r="C4" s="6" t="s">
        <v>120</v>
      </c>
      <c r="D4" s="6" t="s">
        <v>121</v>
      </c>
      <c r="E4" s="6">
        <v>100000</v>
      </c>
      <c r="F4" s="6">
        <v>10</v>
      </c>
      <c r="G4" s="6">
        <v>9750</v>
      </c>
      <c r="H4" s="6">
        <v>90250</v>
      </c>
      <c r="I4" s="5">
        <v>39212</v>
      </c>
      <c r="J4" s="6" t="s">
        <v>122</v>
      </c>
      <c r="K4" s="22">
        <v>27000</v>
      </c>
      <c r="L4" s="8" t="s">
        <v>113</v>
      </c>
    </row>
    <row r="5" spans="1:12" ht="15" thickBot="1">
      <c r="A5" s="9" t="s">
        <v>123</v>
      </c>
      <c r="B5" s="10">
        <v>38876</v>
      </c>
      <c r="C5" s="11" t="s">
        <v>124</v>
      </c>
      <c r="D5" s="11" t="s">
        <v>125</v>
      </c>
      <c r="E5" s="11">
        <v>70000</v>
      </c>
      <c r="F5" s="11">
        <v>20</v>
      </c>
      <c r="G5" s="11">
        <v>3412.5</v>
      </c>
      <c r="H5" s="11">
        <v>66587.5</v>
      </c>
      <c r="I5" s="10">
        <v>39212</v>
      </c>
      <c r="J5" s="11" t="s">
        <v>96</v>
      </c>
      <c r="K5" s="23">
        <v>10000</v>
      </c>
      <c r="L5" s="13" t="s">
        <v>126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13" sqref="B13:E13"/>
    </sheetView>
  </sheetViews>
  <sheetFormatPr defaultColWidth="9.00390625" defaultRowHeight="14.25"/>
  <cols>
    <col min="1" max="1" width="13.00390625" style="0" customWidth="1"/>
  </cols>
  <sheetData>
    <row r="1" spans="1:5" ht="14.25">
      <c r="A1" s="24" t="s">
        <v>82</v>
      </c>
      <c r="B1" s="25"/>
      <c r="C1" s="25"/>
      <c r="D1" s="25"/>
      <c r="E1" s="26"/>
    </row>
    <row r="2" spans="1:5" ht="14.25">
      <c r="A2" s="27" t="s">
        <v>87</v>
      </c>
      <c r="B2" s="28"/>
      <c r="C2" s="28"/>
      <c r="D2" s="28"/>
      <c r="E2" s="29"/>
    </row>
    <row r="3" spans="1:5" ht="14.25">
      <c r="A3" s="17" t="s">
        <v>88</v>
      </c>
      <c r="B3" s="18" t="s">
        <v>83</v>
      </c>
      <c r="C3" s="18" t="s">
        <v>84</v>
      </c>
      <c r="D3" s="18" t="s">
        <v>85</v>
      </c>
      <c r="E3" s="19" t="s">
        <v>86</v>
      </c>
    </row>
    <row r="4" spans="1:5" ht="14.25">
      <c r="A4" s="4" t="s">
        <v>89</v>
      </c>
      <c r="B4" s="14">
        <f>SUMIF('固定资产表'!G2:G14,A4,'固定资产表'!H2:H14)</f>
        <v>3170000</v>
      </c>
      <c r="C4" s="14">
        <f>SUMIF('固定资产表'!G2:G14,A4,'固定资产表'!K2:K14)</f>
        <v>14837.5</v>
      </c>
      <c r="D4" s="14">
        <f>SUMIF('固定资产表'!G2:G14,A4,'固定资产表'!L2:L14)</f>
        <v>14837.5</v>
      </c>
      <c r="E4" s="14">
        <f>SUMIF('固定资产表'!G2:G14,A4,'固定资产表'!M2:M14)</f>
        <v>216462.5</v>
      </c>
    </row>
    <row r="5" spans="1:5" ht="14.25">
      <c r="A5" s="4" t="s">
        <v>90</v>
      </c>
      <c r="B5" s="14">
        <f>SUMIF('固定资产表'!G2:G14,A5,'固定资产表'!H2:H14)</f>
        <v>335600</v>
      </c>
      <c r="C5" s="14">
        <f>SUMIF('固定资产表'!G2:G14,A5,'固定资产表'!K2:K14)</f>
        <v>1809</v>
      </c>
      <c r="D5" s="14">
        <f>SUMIF('固定资产表'!G2:G14,A5,'固定资产表'!L2:L14)</f>
        <v>1809</v>
      </c>
      <c r="E5" s="14">
        <f>SUMIF('固定资产表'!G2:G14,A5,'固定资产表'!M2:M14)</f>
        <v>16918.5</v>
      </c>
    </row>
    <row r="6" spans="1:5" ht="15" thickBot="1">
      <c r="A6" s="20" t="s">
        <v>91</v>
      </c>
      <c r="B6" s="15">
        <f>SUM(B4:B5)</f>
        <v>3505600</v>
      </c>
      <c r="C6" s="15">
        <f>SUM(C4:C5)</f>
        <v>16646.5</v>
      </c>
      <c r="D6" s="15">
        <f>SUM(D4:D5)</f>
        <v>16646.5</v>
      </c>
      <c r="E6" s="16">
        <f>SUM(E4:E5)</f>
        <v>233381</v>
      </c>
    </row>
    <row r="8" spans="1:5" ht="14.25">
      <c r="A8" s="27" t="s">
        <v>92</v>
      </c>
      <c r="B8" s="28"/>
      <c r="C8" s="28"/>
      <c r="D8" s="28"/>
      <c r="E8" s="29"/>
    </row>
    <row r="9" spans="1:5" ht="14.25">
      <c r="A9" s="17" t="s">
        <v>88</v>
      </c>
      <c r="B9" s="18" t="s">
        <v>83</v>
      </c>
      <c r="C9" s="18" t="s">
        <v>84</v>
      </c>
      <c r="D9" s="18" t="s">
        <v>85</v>
      </c>
      <c r="E9" s="19" t="s">
        <v>86</v>
      </c>
    </row>
    <row r="10" spans="1:5" ht="14.25">
      <c r="A10" s="4" t="s">
        <v>93</v>
      </c>
      <c r="B10" s="14">
        <f>SUMIF('固定资产表'!A2:A14,"A*",'固定资产表'!H2:H14)</f>
        <v>3200000</v>
      </c>
      <c r="C10" s="14">
        <f>SUMIF('固定资产表'!A2:A14,"A*",'固定资产表'!K2:K14)</f>
        <v>15325</v>
      </c>
      <c r="D10" s="14">
        <f>SUMIF('固定资产表'!A2:A14,"A*",'固定资产表'!L2:L14)</f>
        <v>15325</v>
      </c>
      <c r="E10" s="14">
        <f>SUMIF('固定资产表'!A2:A14,"A*",'固定资产表'!M2:M14)</f>
        <v>222800</v>
      </c>
    </row>
    <row r="11" spans="1:5" ht="14.25">
      <c r="A11" s="4" t="s">
        <v>94</v>
      </c>
      <c r="B11" s="14">
        <f>SUMIF('固定资产表'!A2:A14,"B*",'固定资产表'!H2:H14)</f>
        <v>220000</v>
      </c>
      <c r="C11" s="14">
        <f>SUMIF('固定资产表'!A2:A14,"B*",'固定资产表'!K2:K14)</f>
        <v>825</v>
      </c>
      <c r="D11" s="14">
        <f>SUMIF('固定资产表'!A2:A14,"B*",'固定资产表'!L2:L14)</f>
        <v>825</v>
      </c>
      <c r="E11" s="14">
        <f>SUMIF('固定资产表'!A2:A14,"B*",'固定资产表'!M2:M14)</f>
        <v>4950</v>
      </c>
    </row>
    <row r="12" spans="1:5" ht="14.25">
      <c r="A12" s="21" t="s">
        <v>95</v>
      </c>
      <c r="B12" s="14">
        <f>SUMIF('固定资产表'!A2:A14,"C*",'固定资产表'!H2:H14)</f>
        <v>85600</v>
      </c>
      <c r="C12" s="14">
        <f>SUMIF('固定资产表'!A2:A14,"C*",'固定资产表'!K2:K14)</f>
        <v>496.5</v>
      </c>
      <c r="D12" s="14">
        <f>SUMIF('固定资产表'!A2:A14,"C*",'固定资产表'!L2:L14)</f>
        <v>496.5</v>
      </c>
      <c r="E12" s="14">
        <f>SUMIF('固定资产表'!A2:A14,"C*",'固定资产表'!M2:M14)</f>
        <v>5631</v>
      </c>
    </row>
    <row r="13" spans="1:5" ht="15" thickBot="1">
      <c r="A13" s="20" t="s">
        <v>91</v>
      </c>
      <c r="B13" s="15">
        <f>SUM(B10:B12)</f>
        <v>3505600</v>
      </c>
      <c r="C13" s="15">
        <f>SUM(C10:C12)</f>
        <v>16646.5</v>
      </c>
      <c r="D13" s="15">
        <f>SUM(D10:D12)</f>
        <v>16646.5</v>
      </c>
      <c r="E13" s="16">
        <f>SUM(E10:E12)</f>
        <v>233381</v>
      </c>
    </row>
  </sheetData>
  <mergeCells count="3">
    <mergeCell ref="A1:E1"/>
    <mergeCell ref="A2:E2"/>
    <mergeCell ref="A8:E8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李春艳</cp:lastModifiedBy>
  <dcterms:created xsi:type="dcterms:W3CDTF">2005-07-14T06:29:48Z</dcterms:created>
  <dcterms:modified xsi:type="dcterms:W3CDTF">2007-07-19T01:32:43Z</dcterms:modified>
  <cp:category>qq</cp:category>
  <cp:version/>
  <cp:contentType/>
  <cp:contentStatus/>
</cp:coreProperties>
</file>