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470" yWindow="1965" windowWidth="8115" windowHeight="6150" tabRatio="833" firstSheet="4" activeTab="6"/>
  </bookViews>
  <sheets>
    <sheet name="销售预算" sheetId="1" r:id="rId1"/>
    <sheet name="生产预算" sheetId="2" r:id="rId2"/>
    <sheet name="直接材料和采购预算" sheetId="3" r:id="rId3"/>
    <sheet name="直接人工成本预算" sheetId="8" r:id="rId4"/>
    <sheet name="制造费用预算" sheetId="4" r:id="rId5"/>
    <sheet name="产品成本预算" sheetId="5" r:id="rId6"/>
    <sheet name="销售及管理费用预算" sheetId="6" r:id="rId7"/>
  </sheets>
  <calcPr calcId="124519"/>
</workbook>
</file>

<file path=xl/calcChain.xml><?xml version="1.0" encoding="utf-8"?>
<calcChain xmlns="http://schemas.openxmlformats.org/spreadsheetml/2006/main">
  <c r="B15" i="6"/>
  <c r="B14"/>
  <c r="E27" i="5"/>
  <c r="E26"/>
  <c r="E20"/>
  <c r="E19"/>
  <c r="E18"/>
  <c r="D20"/>
  <c r="D19"/>
  <c r="D18"/>
  <c r="D21" s="1"/>
  <c r="D7"/>
  <c r="E11"/>
  <c r="E13"/>
  <c r="E12"/>
  <c r="E10"/>
  <c r="E7"/>
  <c r="E5"/>
  <c r="E6"/>
  <c r="E4"/>
  <c r="D5"/>
  <c r="D6"/>
  <c r="D4"/>
  <c r="C15" i="4"/>
  <c r="D15"/>
  <c r="E15"/>
  <c r="F15"/>
  <c r="B15"/>
  <c r="F17"/>
  <c r="F11"/>
  <c r="F12"/>
  <c r="F13"/>
  <c r="F14"/>
  <c r="F10"/>
  <c r="B7"/>
  <c r="C7"/>
  <c r="D7"/>
  <c r="E7"/>
  <c r="F7"/>
  <c r="C6"/>
  <c r="D6"/>
  <c r="E6"/>
  <c r="F6"/>
  <c r="B6"/>
  <c r="C5"/>
  <c r="D5"/>
  <c r="E5"/>
  <c r="B5"/>
  <c r="F5" s="1"/>
  <c r="C4"/>
  <c r="C8" s="1"/>
  <c r="C16" s="1"/>
  <c r="C18" s="1"/>
  <c r="D4"/>
  <c r="D8" s="1"/>
  <c r="D16" s="1"/>
  <c r="D18" s="1"/>
  <c r="E4"/>
  <c r="E8" s="1"/>
  <c r="E16" s="1"/>
  <c r="E18" s="1"/>
  <c r="B4"/>
  <c r="B8" s="1"/>
  <c r="B16" s="1"/>
  <c r="B18" s="1"/>
  <c r="B3" i="8"/>
  <c r="B5" s="1"/>
  <c r="B7" s="1"/>
  <c r="C3"/>
  <c r="D3"/>
  <c r="D5" s="1"/>
  <c r="D7" s="1"/>
  <c r="E3"/>
  <c r="E5" s="1"/>
  <c r="E7" s="1"/>
  <c r="F24" i="3"/>
  <c r="C14"/>
  <c r="C16" s="1"/>
  <c r="D14"/>
  <c r="D16" s="1"/>
  <c r="E14"/>
  <c r="E16" s="1"/>
  <c r="F14"/>
  <c r="F16" s="1"/>
  <c r="F18" s="1"/>
  <c r="F20" s="1"/>
  <c r="F22" s="1"/>
  <c r="B14"/>
  <c r="B16" s="1"/>
  <c r="C4"/>
  <c r="C6" s="1"/>
  <c r="D4"/>
  <c r="D6" s="1"/>
  <c r="E4"/>
  <c r="E6" s="1"/>
  <c r="F4"/>
  <c r="F6" s="1"/>
  <c r="F8" s="1"/>
  <c r="F10" s="1"/>
  <c r="F12" s="1"/>
  <c r="B4"/>
  <c r="B6" s="1"/>
  <c r="C15" i="2"/>
  <c r="D15"/>
  <c r="E15"/>
  <c r="F15"/>
  <c r="B15"/>
  <c r="C13"/>
  <c r="D13"/>
  <c r="E13"/>
  <c r="F13"/>
  <c r="B13"/>
  <c r="C12"/>
  <c r="D12"/>
  <c r="B12"/>
  <c r="C9"/>
  <c r="D9"/>
  <c r="E9"/>
  <c r="F9"/>
  <c r="B9"/>
  <c r="C7"/>
  <c r="D7"/>
  <c r="E7"/>
  <c r="F7"/>
  <c r="B7"/>
  <c r="C6"/>
  <c r="D6"/>
  <c r="B6"/>
  <c r="F19" i="1"/>
  <c r="F15"/>
  <c r="F16"/>
  <c r="F17"/>
  <c r="F18"/>
  <c r="F14"/>
  <c r="E17"/>
  <c r="D16"/>
  <c r="C15"/>
  <c r="E18"/>
  <c r="D17"/>
  <c r="C16"/>
  <c r="B15"/>
  <c r="C12"/>
  <c r="D12"/>
  <c r="E12"/>
  <c r="F12"/>
  <c r="B12"/>
  <c r="C11"/>
  <c r="D11"/>
  <c r="E11"/>
  <c r="F11"/>
  <c r="B11"/>
  <c r="C10"/>
  <c r="D10"/>
  <c r="E10"/>
  <c r="F10"/>
  <c r="B10"/>
  <c r="B17" i="3" l="1"/>
  <c r="B18"/>
  <c r="B20" s="1"/>
  <c r="B22" s="1"/>
  <c r="C7"/>
  <c r="E18"/>
  <c r="E20" s="1"/>
  <c r="E22" s="1"/>
  <c r="D17"/>
  <c r="E8"/>
  <c r="E10" s="1"/>
  <c r="E12" s="1"/>
  <c r="E28" s="1"/>
  <c r="F28" s="1"/>
  <c r="D7"/>
  <c r="D8" s="1"/>
  <c r="D10" s="1"/>
  <c r="D12" s="1"/>
  <c r="C8"/>
  <c r="C10" s="1"/>
  <c r="C12" s="1"/>
  <c r="B7"/>
  <c r="D18"/>
  <c r="D20" s="1"/>
  <c r="D22" s="1"/>
  <c r="C17"/>
  <c r="C18" s="1"/>
  <c r="C20" s="1"/>
  <c r="C22" s="1"/>
  <c r="B8"/>
  <c r="B10" s="1"/>
  <c r="B12" s="1"/>
  <c r="F3" i="8"/>
  <c r="F5" s="1"/>
  <c r="F7" s="1"/>
  <c r="C5"/>
  <c r="C7" s="1"/>
  <c r="F4" i="4"/>
  <c r="F8" s="1"/>
  <c r="F16" s="1"/>
  <c r="F18" s="1"/>
  <c r="E21" i="5"/>
  <c r="E24" s="1"/>
  <c r="E25" s="1"/>
  <c r="E27" i="3" l="1"/>
  <c r="D27"/>
  <c r="F27" s="1"/>
  <c r="C25"/>
  <c r="B25"/>
  <c r="F25" s="1"/>
  <c r="D26"/>
  <c r="C26"/>
  <c r="F26" s="1"/>
  <c r="F29" l="1"/>
</calcChain>
</file>

<file path=xl/sharedStrings.xml><?xml version="1.0" encoding="utf-8"?>
<sst xmlns="http://schemas.openxmlformats.org/spreadsheetml/2006/main" count="147" uniqueCount="103">
  <si>
    <t>季    度</t>
  </si>
  <si>
    <t>全年</t>
  </si>
  <si>
    <t>预计销售量（件）</t>
  </si>
  <si>
    <t>A产品</t>
    <phoneticPr fontId="2" type="noConversion"/>
  </si>
  <si>
    <t>B产品</t>
    <phoneticPr fontId="2" type="noConversion"/>
  </si>
  <si>
    <t>预计单位售价（元）</t>
    <phoneticPr fontId="2" type="noConversion"/>
  </si>
  <si>
    <t>销售收入（元）</t>
    <phoneticPr fontId="2" type="noConversion"/>
  </si>
  <si>
    <t>合  计</t>
  </si>
  <si>
    <t>上年应收账款</t>
    <phoneticPr fontId="2" type="noConversion"/>
  </si>
  <si>
    <t>销售预算</t>
    <phoneticPr fontId="2" type="noConversion"/>
  </si>
  <si>
    <t>预计现金收入（元）</t>
    <phoneticPr fontId="2" type="noConversion"/>
  </si>
  <si>
    <t>第一季度</t>
    <phoneticPr fontId="2" type="noConversion"/>
  </si>
  <si>
    <t>第二季度</t>
    <phoneticPr fontId="2" type="noConversion"/>
  </si>
  <si>
    <t>第三季度</t>
    <phoneticPr fontId="2" type="noConversion"/>
  </si>
  <si>
    <t>第四季度</t>
    <phoneticPr fontId="2" type="noConversion"/>
  </si>
  <si>
    <t>现金合计</t>
    <phoneticPr fontId="2" type="noConversion"/>
  </si>
  <si>
    <t xml:space="preserve"> 注：在本例中，假定每季度销售收人中，本季收到现金60％，另外的40％要到下季度才能收到现金。</t>
    <phoneticPr fontId="2" type="noConversion"/>
  </si>
  <si>
    <t>生产预算</t>
    <phoneticPr fontId="2" type="noConversion"/>
  </si>
  <si>
    <t>季度</t>
    <phoneticPr fontId="2" type="noConversion"/>
  </si>
  <si>
    <t>A产品</t>
    <phoneticPr fontId="2" type="noConversion"/>
  </si>
  <si>
    <t>预计销售量</t>
    <phoneticPr fontId="2" type="noConversion"/>
  </si>
  <si>
    <t>加：预计期末存货</t>
    <phoneticPr fontId="2" type="noConversion"/>
  </si>
  <si>
    <t>预计需要量</t>
    <phoneticPr fontId="2" type="noConversion"/>
  </si>
  <si>
    <t>减：期初存货</t>
    <phoneticPr fontId="2" type="noConversion"/>
  </si>
  <si>
    <t>预计生产量</t>
    <phoneticPr fontId="2" type="noConversion"/>
  </si>
  <si>
    <t>B产品</t>
    <phoneticPr fontId="2" type="noConversion"/>
  </si>
  <si>
    <t>全年</t>
    <phoneticPr fontId="2" type="noConversion"/>
  </si>
  <si>
    <t>注：预计年末A产品存货的数为150件,B产品存货的数为70件。</t>
    <phoneticPr fontId="2" type="noConversion"/>
  </si>
  <si>
    <r>
      <t xml:space="preserve">                                                   </t>
    </r>
    <r>
      <rPr>
        <b/>
        <sz val="11"/>
        <color theme="1"/>
        <rFont val="宋体"/>
        <family val="3"/>
        <charset val="134"/>
        <scheme val="minor"/>
      </rPr>
      <t xml:space="preserve"> 单位：件</t>
    </r>
    <phoneticPr fontId="2" type="noConversion"/>
  </si>
  <si>
    <t>直接材料和采购预算</t>
    <phoneticPr fontId="2" type="noConversion"/>
  </si>
  <si>
    <t>全年</t>
    <phoneticPr fontId="2" type="noConversion"/>
  </si>
  <si>
    <t>单位产品材料用量（P材料）</t>
    <phoneticPr fontId="2" type="noConversion"/>
  </si>
  <si>
    <t>生产需要量</t>
    <phoneticPr fontId="2" type="noConversion"/>
  </si>
  <si>
    <t>加：预计期末存量</t>
    <phoneticPr fontId="2" type="noConversion"/>
  </si>
  <si>
    <t>合计</t>
    <phoneticPr fontId="2" type="noConversion"/>
  </si>
  <si>
    <t>减：预计期初存量</t>
    <phoneticPr fontId="2" type="noConversion"/>
  </si>
  <si>
    <t>预计材料采购量</t>
    <phoneticPr fontId="2" type="noConversion"/>
  </si>
  <si>
    <t>单价</t>
    <phoneticPr fontId="2" type="noConversion"/>
  </si>
  <si>
    <t>预计采购金额</t>
    <phoneticPr fontId="2" type="noConversion"/>
  </si>
  <si>
    <t>单位产品材料用量（Q材料）</t>
    <phoneticPr fontId="2" type="noConversion"/>
  </si>
  <si>
    <t>上年应付账款</t>
    <phoneticPr fontId="2" type="noConversion"/>
  </si>
  <si>
    <t>现金支出合计</t>
    <phoneticPr fontId="2" type="noConversion"/>
  </si>
  <si>
    <t>预计现金支出（元）</t>
    <phoneticPr fontId="2" type="noConversion"/>
  </si>
  <si>
    <t>注：在本例中，假定材料采购的货款本季度付清现金70％，另外的30％要到下季度才能付清。</t>
    <phoneticPr fontId="2" type="noConversion"/>
  </si>
  <si>
    <t>预计生产量（件）</t>
    <phoneticPr fontId="2" type="noConversion"/>
  </si>
  <si>
    <t>单位产品工时（小时）</t>
    <phoneticPr fontId="2" type="noConversion"/>
  </si>
  <si>
    <t>人工总工时（小时）</t>
    <phoneticPr fontId="2" type="noConversion"/>
  </si>
  <si>
    <t>每小时人工成本（元）</t>
    <phoneticPr fontId="2" type="noConversion"/>
  </si>
  <si>
    <t>人工总成本（元）</t>
    <phoneticPr fontId="2" type="noConversion"/>
  </si>
  <si>
    <t>直接人工预算</t>
    <phoneticPr fontId="2" type="noConversion"/>
  </si>
  <si>
    <r>
      <t>注：假设单位产品工时为</t>
    </r>
    <r>
      <rPr>
        <sz val="12"/>
        <rFont val="宋体"/>
        <family val="2"/>
        <charset val="134"/>
      </rPr>
      <t>4</t>
    </r>
    <r>
      <rPr>
        <sz val="12"/>
        <rFont val="宋体"/>
        <charset val="134"/>
      </rPr>
      <t>小时/件，每小时人工成本为</t>
    </r>
    <r>
      <rPr>
        <sz val="12"/>
        <rFont val="宋体"/>
        <family val="3"/>
        <charset val="134"/>
      </rPr>
      <t>3</t>
    </r>
    <r>
      <rPr>
        <sz val="12"/>
        <rFont val="宋体"/>
        <charset val="134"/>
      </rPr>
      <t>元/件</t>
    </r>
    <phoneticPr fontId="2" type="noConversion"/>
  </si>
  <si>
    <t>变动制造费用</t>
    <phoneticPr fontId="2" type="noConversion"/>
  </si>
  <si>
    <t>合计</t>
    <phoneticPr fontId="9" type="noConversion"/>
  </si>
  <si>
    <t>固定费用</t>
    <phoneticPr fontId="9" type="noConversion"/>
  </si>
  <si>
    <t>制造费用预算</t>
    <phoneticPr fontId="2" type="noConversion"/>
  </si>
  <si>
    <t xml:space="preserve"> 变动制造费用</t>
    <phoneticPr fontId="9" type="noConversion"/>
  </si>
  <si>
    <t>修理费（1.2元/件）</t>
    <phoneticPr fontId="9" type="noConversion"/>
  </si>
  <si>
    <t>水电费（0.8元/件）</t>
    <phoneticPr fontId="9" type="noConversion"/>
  </si>
  <si>
    <t>合计</t>
    <phoneticPr fontId="9" type="noConversion"/>
  </si>
  <si>
    <t>修理费</t>
    <phoneticPr fontId="9" type="noConversion"/>
  </si>
  <si>
    <t>折旧</t>
    <phoneticPr fontId="9" type="noConversion"/>
  </si>
  <si>
    <t>管理人员工资</t>
    <phoneticPr fontId="9" type="noConversion"/>
  </si>
  <si>
    <t>保险费</t>
    <phoneticPr fontId="9" type="noConversion"/>
  </si>
  <si>
    <t>财产税</t>
    <phoneticPr fontId="9" type="noConversion"/>
  </si>
  <si>
    <t>固定费用合计</t>
    <phoneticPr fontId="9" type="noConversion"/>
  </si>
  <si>
    <t>费用总计</t>
    <phoneticPr fontId="9" type="noConversion"/>
  </si>
  <si>
    <t>减：折旧</t>
    <phoneticPr fontId="9" type="noConversion"/>
  </si>
  <si>
    <t>现金支出的费用</t>
    <phoneticPr fontId="9" type="noConversion"/>
  </si>
  <si>
    <t>间接人工（1.5元/件）</t>
    <phoneticPr fontId="9" type="noConversion"/>
  </si>
  <si>
    <t>间接材料（1.5元/件）</t>
    <phoneticPr fontId="9" type="noConversion"/>
  </si>
  <si>
    <t>直接材料(P材料)</t>
    <phoneticPr fontId="2" type="noConversion"/>
  </si>
  <si>
    <t>加：在产品及自制半成品期初余额</t>
    <phoneticPr fontId="2" type="noConversion"/>
  </si>
  <si>
    <t>预计产品生产成本</t>
  </si>
  <si>
    <t>预计产品销售成本</t>
  </si>
  <si>
    <t>产品成本预算（A产品）</t>
    <phoneticPr fontId="2" type="noConversion"/>
  </si>
  <si>
    <t>成    本    项    目</t>
    <phoneticPr fontId="2" type="noConversion"/>
  </si>
  <si>
    <t>单位用量</t>
    <phoneticPr fontId="2" type="noConversion"/>
  </si>
  <si>
    <t>单价（元）</t>
    <phoneticPr fontId="2" type="noConversion"/>
  </si>
  <si>
    <t>单位成本</t>
    <phoneticPr fontId="2" type="noConversion"/>
  </si>
  <si>
    <t>总成本</t>
    <phoneticPr fontId="2" type="noConversion"/>
  </si>
  <si>
    <t>直接人工</t>
    <phoneticPr fontId="2" type="noConversion"/>
  </si>
  <si>
    <t>减：在产品及自制半成品期末余额</t>
    <phoneticPr fontId="2" type="noConversion"/>
  </si>
  <si>
    <t>加：产成品期初余额</t>
    <phoneticPr fontId="2" type="noConversion"/>
  </si>
  <si>
    <t>减：产成品期末余额</t>
    <phoneticPr fontId="2" type="noConversion"/>
  </si>
  <si>
    <t>产品成本预算（B产品）</t>
    <phoneticPr fontId="2" type="noConversion"/>
  </si>
  <si>
    <t xml:space="preserve">                                               计划产量：4500件</t>
    <phoneticPr fontId="9" type="noConversion"/>
  </si>
  <si>
    <t xml:space="preserve">                                               计划产量：4800件</t>
    <phoneticPr fontId="9" type="noConversion"/>
  </si>
  <si>
    <t>直接材料(Q材料)</t>
    <phoneticPr fontId="2" type="noConversion"/>
  </si>
  <si>
    <t>单位：元</t>
    <phoneticPr fontId="9" type="noConversion"/>
  </si>
  <si>
    <t>项目</t>
    <phoneticPr fontId="2" type="noConversion"/>
  </si>
  <si>
    <t>金额</t>
    <phoneticPr fontId="2" type="noConversion"/>
  </si>
  <si>
    <t>销售费用</t>
    <phoneticPr fontId="9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</si>
  <si>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销售人员工资</t>
    </r>
    <phoneticPr fontId="2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</si>
  <si>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广告费</t>
    </r>
    <phoneticPr fontId="2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</si>
  <si>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包装运输费</t>
    </r>
    <phoneticPr fontId="2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</si>
  <si>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保管费</t>
    </r>
    <phoneticPr fontId="2" type="noConversion"/>
  </si>
  <si>
    <t>管理费用</t>
    <phoneticPr fontId="9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</si>
  <si>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管理人员薪金</t>
    </r>
    <phoneticPr fontId="2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</si>
  <si>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福利费</t>
    </r>
    <phoneticPr fontId="2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</si>
  <si>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保险费</t>
    </r>
    <phoneticPr fontId="2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</si>
  <si>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办公费</t>
    </r>
    <phoneticPr fontId="2" type="noConversion"/>
  </si>
  <si>
    <t>每季度支出</t>
    <phoneticPr fontId="9" type="noConversion"/>
  </si>
  <si>
    <t>销售费用和管理费用预算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</si>
</sst>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24"/>
      <color theme="0"/>
      <name val="华文行楷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4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>
      <alignment vertical="center"/>
    </xf>
    <xf numFmtId="0" fontId="13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16" workbookViewId="0">
      <selection activeCell="D16" sqref="D16"/>
    </sheetView>
  </sheetViews>
  <sheetFormatPr defaultRowHeight="13.5"/>
  <cols>
    <col min="1" max="1" width="20.5" bestFit="1" customWidth="1"/>
    <col min="2" max="2" width="9.75" customWidth="1"/>
    <col min="3" max="3" width="9.875" customWidth="1"/>
    <col min="4" max="4" width="10.5" customWidth="1"/>
    <col min="5" max="5" width="7.75" customWidth="1"/>
    <col min="6" max="6" width="8.75" customWidth="1"/>
  </cols>
  <sheetData>
    <row r="1" spans="1:6" ht="31.5">
      <c r="A1" s="3" t="s">
        <v>9</v>
      </c>
      <c r="B1" s="3"/>
      <c r="C1" s="3"/>
      <c r="D1" s="3"/>
      <c r="E1" s="3"/>
      <c r="F1" s="3"/>
    </row>
    <row r="2" spans="1:6" ht="14.2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 t="s">
        <v>1</v>
      </c>
    </row>
    <row r="3" spans="1:6" ht="14.25">
      <c r="A3" s="2" t="s">
        <v>2</v>
      </c>
      <c r="B3" s="1"/>
      <c r="C3" s="1"/>
      <c r="D3" s="1"/>
      <c r="E3" s="1"/>
      <c r="F3" s="1"/>
    </row>
    <row r="4" spans="1:6" ht="14.25">
      <c r="A4" s="2" t="s">
        <v>3</v>
      </c>
      <c r="B4" s="1">
        <v>1500</v>
      </c>
      <c r="C4" s="1">
        <v>950</v>
      </c>
      <c r="D4" s="1">
        <v>1100</v>
      </c>
      <c r="E4" s="1">
        <v>1200</v>
      </c>
      <c r="F4" s="1">
        <v>4750</v>
      </c>
    </row>
    <row r="5" spans="1:6" ht="14.25">
      <c r="A5" s="2" t="s">
        <v>4</v>
      </c>
      <c r="B5" s="1">
        <v>1100</v>
      </c>
      <c r="C5" s="1">
        <v>1000</v>
      </c>
      <c r="D5" s="1">
        <v>950</v>
      </c>
      <c r="E5" s="1">
        <v>1000</v>
      </c>
      <c r="F5" s="1">
        <v>4050</v>
      </c>
    </row>
    <row r="6" spans="1:6" ht="14.25">
      <c r="A6" s="2" t="s">
        <v>5</v>
      </c>
      <c r="B6" s="1"/>
      <c r="C6" s="1"/>
      <c r="D6" s="1"/>
      <c r="E6" s="1"/>
      <c r="F6" s="1"/>
    </row>
    <row r="7" spans="1:6" ht="14.25">
      <c r="A7" s="2" t="s">
        <v>3</v>
      </c>
      <c r="B7" s="1">
        <v>97</v>
      </c>
      <c r="C7" s="1">
        <v>97</v>
      </c>
      <c r="D7" s="1">
        <v>97</v>
      </c>
      <c r="E7" s="1">
        <v>97</v>
      </c>
      <c r="F7" s="1">
        <v>97</v>
      </c>
    </row>
    <row r="8" spans="1:6" ht="14.25">
      <c r="A8" s="2" t="s">
        <v>4</v>
      </c>
      <c r="B8" s="1">
        <v>85</v>
      </c>
      <c r="C8" s="1">
        <v>85</v>
      </c>
      <c r="D8" s="1">
        <v>85</v>
      </c>
      <c r="E8" s="1">
        <v>85</v>
      </c>
      <c r="F8" s="1">
        <v>85</v>
      </c>
    </row>
    <row r="9" spans="1:6" ht="14.25">
      <c r="A9" s="2" t="s">
        <v>6</v>
      </c>
      <c r="B9" s="1"/>
      <c r="C9" s="1"/>
      <c r="D9" s="1"/>
      <c r="E9" s="1"/>
      <c r="F9" s="1"/>
    </row>
    <row r="10" spans="1:6" ht="14.25">
      <c r="A10" s="2" t="s">
        <v>3</v>
      </c>
      <c r="B10" s="1">
        <f>B4*B7</f>
        <v>145500</v>
      </c>
      <c r="C10" s="1">
        <f t="shared" ref="C10:F10" si="0">C4*C7</f>
        <v>92150</v>
      </c>
      <c r="D10" s="1">
        <f t="shared" si="0"/>
        <v>106700</v>
      </c>
      <c r="E10" s="1">
        <f t="shared" si="0"/>
        <v>116400</v>
      </c>
      <c r="F10" s="1">
        <f t="shared" si="0"/>
        <v>460750</v>
      </c>
    </row>
    <row r="11" spans="1:6" ht="14.25">
      <c r="A11" s="2" t="s">
        <v>4</v>
      </c>
      <c r="B11" s="1">
        <f>B5*B8</f>
        <v>93500</v>
      </c>
      <c r="C11" s="1">
        <f t="shared" ref="C11:F11" si="1">C5*C8</f>
        <v>85000</v>
      </c>
      <c r="D11" s="1">
        <f t="shared" si="1"/>
        <v>80750</v>
      </c>
      <c r="E11" s="1">
        <f t="shared" si="1"/>
        <v>85000</v>
      </c>
      <c r="F11" s="1">
        <f t="shared" si="1"/>
        <v>344250</v>
      </c>
    </row>
    <row r="12" spans="1:6" ht="14.25">
      <c r="A12" s="2" t="s">
        <v>7</v>
      </c>
      <c r="B12" s="1">
        <f>B10+B11</f>
        <v>239000</v>
      </c>
      <c r="C12" s="1">
        <f t="shared" ref="C12:F12" si="2">C10+C11</f>
        <v>177150</v>
      </c>
      <c r="D12" s="1">
        <f t="shared" si="2"/>
        <v>187450</v>
      </c>
      <c r="E12" s="1">
        <f t="shared" si="2"/>
        <v>201400</v>
      </c>
      <c r="F12" s="1">
        <f t="shared" si="2"/>
        <v>805000</v>
      </c>
    </row>
    <row r="13" spans="1:6" ht="31.5">
      <c r="A13" s="3" t="s">
        <v>10</v>
      </c>
      <c r="B13" s="3"/>
      <c r="C13" s="3"/>
      <c r="D13" s="3"/>
      <c r="E13" s="3"/>
      <c r="F13" s="3"/>
    </row>
    <row r="14" spans="1:6" ht="14.25">
      <c r="A14" s="2" t="s">
        <v>8</v>
      </c>
      <c r="B14" s="1">
        <v>17200</v>
      </c>
      <c r="C14" s="1"/>
      <c r="D14" s="1"/>
      <c r="E14" s="1"/>
      <c r="F14" s="1">
        <f>SUM(B14:E14)</f>
        <v>17200</v>
      </c>
    </row>
    <row r="15" spans="1:6" ht="14.25">
      <c r="A15" s="2" t="s">
        <v>11</v>
      </c>
      <c r="B15" s="1">
        <f>B12*0.6</f>
        <v>143400</v>
      </c>
      <c r="C15" s="1">
        <f>B12-B15</f>
        <v>95600</v>
      </c>
      <c r="D15" s="1"/>
      <c r="E15" s="1"/>
      <c r="F15" s="1">
        <f t="shared" ref="F15:F18" si="3">SUM(B15:E15)</f>
        <v>239000</v>
      </c>
    </row>
    <row r="16" spans="1:6" ht="14.25">
      <c r="A16" s="2" t="s">
        <v>12</v>
      </c>
      <c r="B16" s="1"/>
      <c r="C16" s="1">
        <f>C12*0.6</f>
        <v>106290</v>
      </c>
      <c r="D16" s="1">
        <f>C12-C16</f>
        <v>70860</v>
      </c>
      <c r="E16" s="1"/>
      <c r="F16" s="1">
        <f t="shared" si="3"/>
        <v>177150</v>
      </c>
    </row>
    <row r="17" spans="1:6" ht="14.25">
      <c r="A17" s="2" t="s">
        <v>13</v>
      </c>
      <c r="B17" s="1"/>
      <c r="C17" s="1"/>
      <c r="D17" s="1">
        <f>D12*0.6</f>
        <v>112470</v>
      </c>
      <c r="E17" s="1">
        <f>D12-D17</f>
        <v>74980</v>
      </c>
      <c r="F17" s="1">
        <f t="shared" si="3"/>
        <v>187450</v>
      </c>
    </row>
    <row r="18" spans="1:6" ht="14.25">
      <c r="A18" s="2" t="s">
        <v>14</v>
      </c>
      <c r="B18" s="1"/>
      <c r="C18" s="1"/>
      <c r="D18" s="1"/>
      <c r="E18" s="1">
        <f>E12*0.6</f>
        <v>120840</v>
      </c>
      <c r="F18" s="1">
        <f t="shared" si="3"/>
        <v>120840</v>
      </c>
    </row>
    <row r="19" spans="1:6" ht="14.25">
      <c r="A19" s="2" t="s">
        <v>15</v>
      </c>
      <c r="B19" s="1"/>
      <c r="C19" s="1"/>
      <c r="D19" s="1"/>
      <c r="E19" s="1"/>
      <c r="F19" s="1">
        <f>SUM(F14:F18)</f>
        <v>741640</v>
      </c>
    </row>
    <row r="20" spans="1:6" ht="32.25" customHeight="1">
      <c r="A20" s="4" t="s">
        <v>16</v>
      </c>
      <c r="B20" s="4"/>
      <c r="C20" s="4"/>
      <c r="D20" s="4"/>
      <c r="E20" s="4"/>
      <c r="F20" s="4"/>
    </row>
  </sheetData>
  <mergeCells count="3">
    <mergeCell ref="A1:F1"/>
    <mergeCell ref="A13:F13"/>
    <mergeCell ref="A20:F2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opLeftCell="A7" workbookViewId="0">
      <selection activeCell="A2" sqref="A2:F2"/>
    </sheetView>
  </sheetViews>
  <sheetFormatPr defaultRowHeight="13.5"/>
  <cols>
    <col min="1" max="1" width="16.625" customWidth="1"/>
  </cols>
  <sheetData>
    <row r="1" spans="1:6" ht="31.5">
      <c r="A1" s="3" t="s">
        <v>17</v>
      </c>
      <c r="B1" s="3"/>
      <c r="C1" s="3"/>
      <c r="D1" s="3"/>
      <c r="E1" s="3"/>
      <c r="F1" s="3"/>
    </row>
    <row r="2" spans="1:6">
      <c r="A2" s="4" t="s">
        <v>28</v>
      </c>
      <c r="B2" s="4"/>
      <c r="C2" s="4"/>
      <c r="D2" s="4"/>
      <c r="E2" s="4"/>
      <c r="F2" s="4"/>
    </row>
    <row r="3" spans="1:6" ht="14.25">
      <c r="A3" s="2" t="s">
        <v>18</v>
      </c>
      <c r="B3" s="2">
        <v>1</v>
      </c>
      <c r="C3" s="2">
        <v>2</v>
      </c>
      <c r="D3" s="2">
        <v>3</v>
      </c>
      <c r="E3" s="2">
        <v>4</v>
      </c>
      <c r="F3" s="2" t="s">
        <v>26</v>
      </c>
    </row>
    <row r="4" spans="1:6" ht="14.25">
      <c r="A4" s="2" t="s">
        <v>19</v>
      </c>
      <c r="B4" s="1"/>
      <c r="C4" s="1"/>
      <c r="D4" s="1"/>
      <c r="E4" s="1"/>
      <c r="F4" s="1"/>
    </row>
    <row r="5" spans="1:6" ht="14.25">
      <c r="A5" s="2" t="s">
        <v>20</v>
      </c>
      <c r="B5" s="1">
        <v>1500</v>
      </c>
      <c r="C5" s="1">
        <v>950</v>
      </c>
      <c r="D5" s="1">
        <v>1100</v>
      </c>
      <c r="E5" s="1">
        <v>1200</v>
      </c>
      <c r="F5" s="1">
        <v>4750</v>
      </c>
    </row>
    <row r="6" spans="1:6" ht="14.25">
      <c r="A6" s="2" t="s">
        <v>21</v>
      </c>
      <c r="B6" s="1">
        <f>C5*12%</f>
        <v>114</v>
      </c>
      <c r="C6" s="1">
        <f t="shared" ref="C6:D6" si="0">D5*12%</f>
        <v>132</v>
      </c>
      <c r="D6" s="1">
        <f t="shared" si="0"/>
        <v>144</v>
      </c>
      <c r="E6" s="1">
        <v>150</v>
      </c>
      <c r="F6" s="1">
        <v>150</v>
      </c>
    </row>
    <row r="7" spans="1:6" ht="14.25">
      <c r="A7" s="2" t="s">
        <v>22</v>
      </c>
      <c r="B7" s="1">
        <f>B5+B6</f>
        <v>1614</v>
      </c>
      <c r="C7" s="1">
        <f t="shared" ref="C7:F7" si="1">C5+C6</f>
        <v>1082</v>
      </c>
      <c r="D7" s="1">
        <f t="shared" si="1"/>
        <v>1244</v>
      </c>
      <c r="E7" s="1">
        <f t="shared" si="1"/>
        <v>1350</v>
      </c>
      <c r="F7" s="1">
        <f t="shared" si="1"/>
        <v>4900</v>
      </c>
    </row>
    <row r="8" spans="1:6" ht="14.25">
      <c r="A8" s="2" t="s">
        <v>23</v>
      </c>
      <c r="B8" s="1">
        <v>80</v>
      </c>
      <c r="C8" s="1">
        <v>110</v>
      </c>
      <c r="D8" s="1">
        <v>120</v>
      </c>
      <c r="E8" s="1">
        <v>90</v>
      </c>
      <c r="F8" s="1">
        <v>90</v>
      </c>
    </row>
    <row r="9" spans="1:6" ht="14.25">
      <c r="A9" s="2" t="s">
        <v>24</v>
      </c>
      <c r="B9" s="1">
        <f>B5+B6-B8</f>
        <v>1534</v>
      </c>
      <c r="C9" s="1">
        <f t="shared" ref="C9:F9" si="2">C5+C6-C8</f>
        <v>972</v>
      </c>
      <c r="D9" s="1">
        <f t="shared" si="2"/>
        <v>1124</v>
      </c>
      <c r="E9" s="1">
        <f t="shared" si="2"/>
        <v>1260</v>
      </c>
      <c r="F9" s="1">
        <f t="shared" si="2"/>
        <v>4810</v>
      </c>
    </row>
    <row r="10" spans="1:6" ht="14.25">
      <c r="A10" s="2" t="s">
        <v>25</v>
      </c>
      <c r="B10" s="1"/>
      <c r="C10" s="1"/>
      <c r="D10" s="1"/>
      <c r="E10" s="1"/>
      <c r="F10" s="1"/>
    </row>
    <row r="11" spans="1:6" ht="14.25">
      <c r="A11" s="2" t="s">
        <v>20</v>
      </c>
      <c r="B11" s="1">
        <v>1100</v>
      </c>
      <c r="C11" s="1">
        <v>1000</v>
      </c>
      <c r="D11" s="1">
        <v>950</v>
      </c>
      <c r="E11" s="1">
        <v>1000</v>
      </c>
      <c r="F11" s="1">
        <v>4050</v>
      </c>
    </row>
    <row r="12" spans="1:6" ht="14.25">
      <c r="A12" s="2" t="s">
        <v>21</v>
      </c>
      <c r="B12" s="1">
        <f>C11*12%</f>
        <v>120</v>
      </c>
      <c r="C12" s="1">
        <f t="shared" ref="C12:D12" si="3">D11*12%</f>
        <v>114</v>
      </c>
      <c r="D12" s="1">
        <f t="shared" si="3"/>
        <v>120</v>
      </c>
      <c r="E12" s="1">
        <v>70</v>
      </c>
      <c r="F12" s="1">
        <v>70</v>
      </c>
    </row>
    <row r="13" spans="1:6" ht="14.25">
      <c r="A13" s="2" t="s">
        <v>22</v>
      </c>
      <c r="B13" s="1">
        <f>SUM(B11:B12)</f>
        <v>1220</v>
      </c>
      <c r="C13" s="1">
        <f t="shared" ref="C13:F13" si="4">SUM(C11:C12)</f>
        <v>1114</v>
      </c>
      <c r="D13" s="1">
        <f t="shared" si="4"/>
        <v>1070</v>
      </c>
      <c r="E13" s="1">
        <f t="shared" si="4"/>
        <v>1070</v>
      </c>
      <c r="F13" s="1">
        <f t="shared" si="4"/>
        <v>4120</v>
      </c>
    </row>
    <row r="14" spans="1:6" ht="14.25">
      <c r="A14" s="2" t="s">
        <v>23</v>
      </c>
      <c r="B14" s="1">
        <v>75</v>
      </c>
      <c r="C14" s="1">
        <v>75</v>
      </c>
      <c r="D14" s="1">
        <v>50</v>
      </c>
      <c r="E14" s="1">
        <v>65</v>
      </c>
      <c r="F14" s="1">
        <v>60</v>
      </c>
    </row>
    <row r="15" spans="1:6" ht="14.25">
      <c r="A15" s="2" t="s">
        <v>24</v>
      </c>
      <c r="B15" s="1">
        <f>B11+B12-B14</f>
        <v>1145</v>
      </c>
      <c r="C15" s="1">
        <f t="shared" ref="C15:F15" si="5">C11+C12-C14</f>
        <v>1039</v>
      </c>
      <c r="D15" s="1">
        <f t="shared" si="5"/>
        <v>1020</v>
      </c>
      <c r="E15" s="1">
        <f t="shared" si="5"/>
        <v>1005</v>
      </c>
      <c r="F15" s="1">
        <f t="shared" si="5"/>
        <v>4060</v>
      </c>
    </row>
    <row r="16" spans="1:6">
      <c r="A16" s="4" t="s">
        <v>27</v>
      </c>
      <c r="B16" s="4"/>
      <c r="C16" s="4"/>
      <c r="D16" s="4"/>
      <c r="E16" s="4"/>
      <c r="F16" s="4"/>
    </row>
  </sheetData>
  <mergeCells count="3">
    <mergeCell ref="A1:F1"/>
    <mergeCell ref="A2:F2"/>
    <mergeCell ref="A16:F1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B5" sqref="B5"/>
    </sheetView>
  </sheetViews>
  <sheetFormatPr defaultRowHeight="13.5"/>
  <cols>
    <col min="1" max="1" width="28.25" bestFit="1" customWidth="1"/>
    <col min="2" max="6" width="9.5" bestFit="1" customWidth="1"/>
  </cols>
  <sheetData>
    <row r="1" spans="1:6" ht="31.5">
      <c r="A1" s="3" t="s">
        <v>29</v>
      </c>
      <c r="B1" s="3"/>
      <c r="C1" s="3"/>
      <c r="D1" s="3"/>
      <c r="E1" s="3"/>
      <c r="F1" s="3"/>
    </row>
    <row r="2" spans="1:6" ht="14.25">
      <c r="A2" s="2" t="s">
        <v>18</v>
      </c>
      <c r="B2" s="2">
        <v>1</v>
      </c>
      <c r="C2" s="2">
        <v>2</v>
      </c>
      <c r="D2" s="2">
        <v>3</v>
      </c>
      <c r="E2" s="2">
        <v>4</v>
      </c>
      <c r="F2" s="2" t="s">
        <v>30</v>
      </c>
    </row>
    <row r="3" spans="1:6" ht="14.25">
      <c r="A3" s="2" t="s">
        <v>19</v>
      </c>
      <c r="B3" s="1"/>
      <c r="C3" s="1"/>
      <c r="D3" s="1"/>
      <c r="E3" s="1"/>
      <c r="F3" s="1"/>
    </row>
    <row r="4" spans="1:6" ht="14.25">
      <c r="A4" s="2" t="s">
        <v>24</v>
      </c>
      <c r="B4" s="1">
        <f>生产预算!B9</f>
        <v>1534</v>
      </c>
      <c r="C4" s="1">
        <f>生产预算!C9</f>
        <v>972</v>
      </c>
      <c r="D4" s="1">
        <f>生产预算!D9</f>
        <v>1124</v>
      </c>
      <c r="E4" s="1">
        <f>生产预算!E9</f>
        <v>1260</v>
      </c>
      <c r="F4" s="1">
        <f>生产预算!F9</f>
        <v>4810</v>
      </c>
    </row>
    <row r="5" spans="1:6" ht="14.25">
      <c r="A5" s="2" t="s">
        <v>31</v>
      </c>
      <c r="B5" s="1">
        <v>6</v>
      </c>
      <c r="C5" s="1">
        <v>6</v>
      </c>
      <c r="D5" s="1">
        <v>6</v>
      </c>
      <c r="E5" s="1">
        <v>6</v>
      </c>
      <c r="F5" s="1">
        <v>6</v>
      </c>
    </row>
    <row r="6" spans="1:6" ht="14.25">
      <c r="A6" s="2" t="s">
        <v>32</v>
      </c>
      <c r="B6" s="1">
        <f>B4*B5</f>
        <v>9204</v>
      </c>
      <c r="C6" s="1">
        <f t="shared" ref="C6:F6" si="0">C4*C5</f>
        <v>5832</v>
      </c>
      <c r="D6" s="1">
        <f t="shared" si="0"/>
        <v>6744</v>
      </c>
      <c r="E6" s="1">
        <f t="shared" si="0"/>
        <v>7560</v>
      </c>
      <c r="F6" s="1">
        <f t="shared" si="0"/>
        <v>28860</v>
      </c>
    </row>
    <row r="7" spans="1:6" ht="14.25">
      <c r="A7" s="2" t="s">
        <v>33</v>
      </c>
      <c r="B7" s="1">
        <f>C6*0.2</f>
        <v>1166.4000000000001</v>
      </c>
      <c r="C7" s="1">
        <f t="shared" ref="C7:D7" si="1">D6*0.2</f>
        <v>1348.8000000000002</v>
      </c>
      <c r="D7" s="1">
        <f t="shared" si="1"/>
        <v>1512</v>
      </c>
      <c r="E7" s="1">
        <v>150</v>
      </c>
      <c r="F7" s="1">
        <v>150</v>
      </c>
    </row>
    <row r="8" spans="1:6" ht="14.25">
      <c r="A8" s="2" t="s">
        <v>34</v>
      </c>
      <c r="B8" s="1">
        <f>B6+B7</f>
        <v>10370.4</v>
      </c>
      <c r="C8" s="1">
        <f t="shared" ref="C8:F8" si="2">C6+C7</f>
        <v>7180.8</v>
      </c>
      <c r="D8" s="1">
        <f t="shared" si="2"/>
        <v>8256</v>
      </c>
      <c r="E8" s="1">
        <f t="shared" si="2"/>
        <v>7710</v>
      </c>
      <c r="F8" s="1">
        <f t="shared" si="2"/>
        <v>29010</v>
      </c>
    </row>
    <row r="9" spans="1:6" ht="14.25">
      <c r="A9" s="2" t="s">
        <v>35</v>
      </c>
      <c r="B9" s="1">
        <v>520</v>
      </c>
      <c r="C9" s="1">
        <v>530</v>
      </c>
      <c r="D9" s="1">
        <v>500</v>
      </c>
      <c r="E9" s="1">
        <v>510</v>
      </c>
      <c r="F9" s="1">
        <v>500</v>
      </c>
    </row>
    <row r="10" spans="1:6" ht="14.25">
      <c r="A10" s="2" t="s">
        <v>36</v>
      </c>
      <c r="B10" s="1">
        <f>B8-B9</f>
        <v>9850.4</v>
      </c>
      <c r="C10" s="1">
        <f t="shared" ref="C10:F10" si="3">C8-C9</f>
        <v>6650.8</v>
      </c>
      <c r="D10" s="1">
        <f t="shared" si="3"/>
        <v>7756</v>
      </c>
      <c r="E10" s="1">
        <f t="shared" si="3"/>
        <v>7200</v>
      </c>
      <c r="F10" s="1">
        <f t="shared" si="3"/>
        <v>28510</v>
      </c>
    </row>
    <row r="11" spans="1:6" ht="14.25">
      <c r="A11" s="2" t="s">
        <v>37</v>
      </c>
      <c r="B11" s="1">
        <v>8</v>
      </c>
      <c r="C11" s="1">
        <v>8</v>
      </c>
      <c r="D11" s="1">
        <v>8</v>
      </c>
      <c r="E11" s="1">
        <v>8</v>
      </c>
      <c r="F11" s="1">
        <v>8</v>
      </c>
    </row>
    <row r="12" spans="1:6" ht="14.25">
      <c r="A12" s="2" t="s">
        <v>38</v>
      </c>
      <c r="B12" s="1">
        <f>B10*B11</f>
        <v>78803.199999999997</v>
      </c>
      <c r="C12" s="1">
        <f t="shared" ref="C12:F12" si="4">C10*C11</f>
        <v>53206.400000000001</v>
      </c>
      <c r="D12" s="1">
        <f t="shared" si="4"/>
        <v>62048</v>
      </c>
      <c r="E12" s="1">
        <f t="shared" si="4"/>
        <v>57600</v>
      </c>
      <c r="F12" s="1">
        <f t="shared" si="4"/>
        <v>228080</v>
      </c>
    </row>
    <row r="13" spans="1:6" ht="14.25">
      <c r="A13" s="2" t="s">
        <v>25</v>
      </c>
      <c r="B13" s="1"/>
      <c r="C13" s="1"/>
      <c r="D13" s="1"/>
      <c r="E13" s="1"/>
      <c r="F13" s="1"/>
    </row>
    <row r="14" spans="1:6" ht="14.25">
      <c r="A14" s="2" t="s">
        <v>24</v>
      </c>
      <c r="B14" s="1">
        <f>生产预算!B15</f>
        <v>1145</v>
      </c>
      <c r="C14" s="1">
        <f>生产预算!C15</f>
        <v>1039</v>
      </c>
      <c r="D14" s="1">
        <f>生产预算!D15</f>
        <v>1020</v>
      </c>
      <c r="E14" s="1">
        <f>生产预算!E15</f>
        <v>1005</v>
      </c>
      <c r="F14" s="1">
        <f>生产预算!F15</f>
        <v>4060</v>
      </c>
    </row>
    <row r="15" spans="1:6" ht="14.25">
      <c r="A15" s="2" t="s">
        <v>39</v>
      </c>
      <c r="B15" s="1">
        <v>5</v>
      </c>
      <c r="C15" s="1">
        <v>5</v>
      </c>
      <c r="D15" s="1">
        <v>5</v>
      </c>
      <c r="E15" s="1">
        <v>5</v>
      </c>
      <c r="F15" s="1">
        <v>5</v>
      </c>
    </row>
    <row r="16" spans="1:6" ht="14.25">
      <c r="A16" s="2" t="s">
        <v>32</v>
      </c>
      <c r="B16" s="1">
        <f>B14*B15</f>
        <v>5725</v>
      </c>
      <c r="C16" s="1">
        <f t="shared" ref="C16:F16" si="5">C14*C15</f>
        <v>5195</v>
      </c>
      <c r="D16" s="1">
        <f t="shared" si="5"/>
        <v>5100</v>
      </c>
      <c r="E16" s="1">
        <f t="shared" si="5"/>
        <v>5025</v>
      </c>
      <c r="F16" s="1">
        <f t="shared" si="5"/>
        <v>20300</v>
      </c>
    </row>
    <row r="17" spans="1:6" ht="14.25">
      <c r="A17" s="2" t="s">
        <v>33</v>
      </c>
      <c r="B17" s="1">
        <f>C16*0.2</f>
        <v>1039</v>
      </c>
      <c r="C17" s="1">
        <f t="shared" ref="C17:D17" si="6">D16*0.2</f>
        <v>1020</v>
      </c>
      <c r="D17" s="1">
        <f t="shared" si="6"/>
        <v>1005</v>
      </c>
      <c r="E17" s="1">
        <v>70</v>
      </c>
      <c r="F17" s="1">
        <v>70</v>
      </c>
    </row>
    <row r="18" spans="1:6" ht="14.25">
      <c r="A18" s="2" t="s">
        <v>34</v>
      </c>
      <c r="B18" s="1">
        <f>B16+B17</f>
        <v>6764</v>
      </c>
      <c r="C18" s="1">
        <f t="shared" ref="C18:F18" si="7">C16+C17</f>
        <v>6215</v>
      </c>
      <c r="D18" s="1">
        <f t="shared" si="7"/>
        <v>6105</v>
      </c>
      <c r="E18" s="1">
        <f t="shared" si="7"/>
        <v>5095</v>
      </c>
      <c r="F18" s="1">
        <f t="shared" si="7"/>
        <v>20370</v>
      </c>
    </row>
    <row r="19" spans="1:6" ht="14.25">
      <c r="A19" s="2" t="s">
        <v>35</v>
      </c>
      <c r="B19" s="1">
        <v>520</v>
      </c>
      <c r="C19" s="1">
        <v>530</v>
      </c>
      <c r="D19" s="1">
        <v>500</v>
      </c>
      <c r="E19" s="1">
        <v>510</v>
      </c>
      <c r="F19" s="1">
        <v>500</v>
      </c>
    </row>
    <row r="20" spans="1:6" ht="14.25">
      <c r="A20" s="2" t="s">
        <v>36</v>
      </c>
      <c r="B20" s="1">
        <f>B18*B19</f>
        <v>3517280</v>
      </c>
      <c r="C20" s="1">
        <f t="shared" ref="C20:F20" si="8">C18*C19</f>
        <v>3293950</v>
      </c>
      <c r="D20" s="1">
        <f t="shared" si="8"/>
        <v>3052500</v>
      </c>
      <c r="E20" s="1">
        <f t="shared" si="8"/>
        <v>2598450</v>
      </c>
      <c r="F20" s="1">
        <f t="shared" si="8"/>
        <v>10185000</v>
      </c>
    </row>
    <row r="21" spans="1:6" ht="14.25">
      <c r="A21" s="2" t="s">
        <v>37</v>
      </c>
      <c r="B21" s="1">
        <v>7</v>
      </c>
      <c r="C21" s="1">
        <v>7</v>
      </c>
      <c r="D21" s="1">
        <v>7</v>
      </c>
      <c r="E21" s="1">
        <v>7</v>
      </c>
      <c r="F21" s="1">
        <v>7</v>
      </c>
    </row>
    <row r="22" spans="1:6" ht="14.25">
      <c r="A22" s="2" t="s">
        <v>38</v>
      </c>
      <c r="B22" s="1">
        <f>B20*B21</f>
        <v>24620960</v>
      </c>
      <c r="C22" s="1">
        <f t="shared" ref="C22:F22" si="9">C20*C21</f>
        <v>23057650</v>
      </c>
      <c r="D22" s="1">
        <f t="shared" si="9"/>
        <v>21367500</v>
      </c>
      <c r="E22" s="1">
        <f t="shared" si="9"/>
        <v>18189150</v>
      </c>
      <c r="F22" s="1">
        <f t="shared" si="9"/>
        <v>71295000</v>
      </c>
    </row>
    <row r="23" spans="1:6" ht="31.5">
      <c r="A23" s="5" t="s">
        <v>42</v>
      </c>
      <c r="B23" s="5"/>
      <c r="C23" s="5"/>
      <c r="D23" s="5"/>
      <c r="E23" s="5"/>
      <c r="F23" s="5"/>
    </row>
    <row r="24" spans="1:6" ht="14.25">
      <c r="A24" s="2" t="s">
        <v>40</v>
      </c>
      <c r="B24" s="1">
        <v>18500</v>
      </c>
      <c r="C24" s="1"/>
      <c r="D24" s="1"/>
      <c r="E24" s="1"/>
      <c r="F24" s="1">
        <f>SUM(B24:E24)</f>
        <v>18500</v>
      </c>
    </row>
    <row r="25" spans="1:6" ht="14.25">
      <c r="A25" s="2" t="s">
        <v>11</v>
      </c>
      <c r="B25" s="1">
        <f>(B12+B22)*0.7</f>
        <v>17289834.239999998</v>
      </c>
      <c r="C25" s="1">
        <f>(B12+B22)*0.3</f>
        <v>7409928.96</v>
      </c>
      <c r="D25" s="1"/>
      <c r="E25" s="1"/>
      <c r="F25" s="1">
        <f t="shared" ref="F25:F28" si="10">SUM(B25:E25)</f>
        <v>24699763.199999999</v>
      </c>
    </row>
    <row r="26" spans="1:6" ht="14.25">
      <c r="A26" s="2" t="s">
        <v>12</v>
      </c>
      <c r="B26" s="1"/>
      <c r="C26" s="1">
        <f>(C12+C22)*0.7</f>
        <v>16177599.479999999</v>
      </c>
      <c r="D26" s="1">
        <f>(C12+C22)*0.3</f>
        <v>6933256.919999999</v>
      </c>
      <c r="E26" s="1"/>
      <c r="F26" s="1">
        <f t="shared" si="10"/>
        <v>23110856.399999999</v>
      </c>
    </row>
    <row r="27" spans="1:6" ht="14.25">
      <c r="A27" s="2" t="s">
        <v>13</v>
      </c>
      <c r="B27" s="1"/>
      <c r="C27" s="1"/>
      <c r="D27" s="1">
        <f>(D12+D22)*0.7</f>
        <v>15000683.6</v>
      </c>
      <c r="E27" s="1">
        <f>(D12+D22)*0.3</f>
        <v>6428864.3999999994</v>
      </c>
      <c r="F27" s="1">
        <f t="shared" si="10"/>
        <v>21429548</v>
      </c>
    </row>
    <row r="28" spans="1:6" ht="14.25">
      <c r="A28" s="2" t="s">
        <v>14</v>
      </c>
      <c r="B28" s="1"/>
      <c r="C28" s="1"/>
      <c r="D28" s="1"/>
      <c r="E28" s="1">
        <f>(E12+E22)*0.7</f>
        <v>12772725</v>
      </c>
      <c r="F28" s="1">
        <f t="shared" si="10"/>
        <v>12772725</v>
      </c>
    </row>
    <row r="29" spans="1:6" ht="14.25">
      <c r="A29" s="2" t="s">
        <v>41</v>
      </c>
      <c r="B29" s="1"/>
      <c r="C29" s="1"/>
      <c r="D29" s="1"/>
      <c r="E29" s="1"/>
      <c r="F29" s="1">
        <f>SUM(F24:F28)</f>
        <v>82031392.599999994</v>
      </c>
    </row>
    <row r="30" spans="1:6" ht="31.5" customHeight="1">
      <c r="A30" s="4" t="s">
        <v>43</v>
      </c>
      <c r="B30" s="4"/>
      <c r="C30" s="4"/>
      <c r="D30" s="4"/>
      <c r="E30" s="4"/>
      <c r="F30" s="4"/>
    </row>
  </sheetData>
  <mergeCells count="3">
    <mergeCell ref="A1:F1"/>
    <mergeCell ref="A23:F23"/>
    <mergeCell ref="A30:F30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B7" sqref="B7:F7"/>
    </sheetView>
  </sheetViews>
  <sheetFormatPr defaultRowHeight="13.5"/>
  <cols>
    <col min="1" max="1" width="22.75" bestFit="1" customWidth="1"/>
    <col min="2" max="2" width="8.5" bestFit="1" customWidth="1"/>
    <col min="3" max="5" width="6.5" bestFit="1" customWidth="1"/>
    <col min="6" max="6" width="8.5" bestFit="1" customWidth="1"/>
  </cols>
  <sheetData>
    <row r="1" spans="1:6" ht="31.5">
      <c r="A1" s="5" t="s">
        <v>49</v>
      </c>
      <c r="B1" s="5"/>
      <c r="C1" s="5"/>
      <c r="D1" s="5"/>
      <c r="E1" s="5"/>
      <c r="F1" s="5"/>
    </row>
    <row r="2" spans="1:6" ht="14.25">
      <c r="A2" s="2" t="s">
        <v>18</v>
      </c>
      <c r="B2" s="2">
        <v>1</v>
      </c>
      <c r="C2" s="2">
        <v>2</v>
      </c>
      <c r="D2" s="2">
        <v>3</v>
      </c>
      <c r="E2" s="2">
        <v>4</v>
      </c>
      <c r="F2" s="2" t="s">
        <v>26</v>
      </c>
    </row>
    <row r="3" spans="1:6" ht="14.25">
      <c r="A3" s="2" t="s">
        <v>44</v>
      </c>
      <c r="B3" s="6">
        <f>生产预算!B15+生产预算!B9</f>
        <v>2679</v>
      </c>
      <c r="C3" s="6">
        <f>生产预算!C15+生产预算!C9</f>
        <v>2011</v>
      </c>
      <c r="D3" s="6">
        <f>生产预算!D15+生产预算!D9</f>
        <v>2144</v>
      </c>
      <c r="E3" s="6">
        <f>生产预算!E15+生产预算!E9</f>
        <v>2265</v>
      </c>
      <c r="F3" s="6">
        <f>SUM(B3:E3)</f>
        <v>9099</v>
      </c>
    </row>
    <row r="4" spans="1:6" ht="14.25">
      <c r="A4" s="2" t="s">
        <v>45</v>
      </c>
      <c r="B4" s="6">
        <v>4</v>
      </c>
      <c r="C4" s="6">
        <v>4</v>
      </c>
      <c r="D4" s="6">
        <v>4</v>
      </c>
      <c r="E4" s="6">
        <v>4</v>
      </c>
      <c r="F4" s="6">
        <v>4</v>
      </c>
    </row>
    <row r="5" spans="1:6" ht="14.25">
      <c r="A5" s="2" t="s">
        <v>46</v>
      </c>
      <c r="B5" s="6">
        <f>B3*B4</f>
        <v>10716</v>
      </c>
      <c r="C5" s="6">
        <f t="shared" ref="C5:F5" si="0">C3*C4</f>
        <v>8044</v>
      </c>
      <c r="D5" s="6">
        <f t="shared" si="0"/>
        <v>8576</v>
      </c>
      <c r="E5" s="6">
        <f t="shared" si="0"/>
        <v>9060</v>
      </c>
      <c r="F5" s="6">
        <f t="shared" si="0"/>
        <v>36396</v>
      </c>
    </row>
    <row r="6" spans="1:6" ht="14.25">
      <c r="A6" s="2" t="s">
        <v>47</v>
      </c>
      <c r="B6" s="6">
        <v>3</v>
      </c>
      <c r="C6" s="6">
        <v>3</v>
      </c>
      <c r="D6" s="6">
        <v>3</v>
      </c>
      <c r="E6" s="6">
        <v>3</v>
      </c>
      <c r="F6" s="6">
        <v>3</v>
      </c>
    </row>
    <row r="7" spans="1:6" ht="14.25">
      <c r="A7" s="2" t="s">
        <v>48</v>
      </c>
      <c r="B7" s="6">
        <f>B5*B6</f>
        <v>32148</v>
      </c>
      <c r="C7" s="6">
        <f t="shared" ref="C7:F7" si="1">C5*C6</f>
        <v>24132</v>
      </c>
      <c r="D7" s="6">
        <f t="shared" si="1"/>
        <v>25728</v>
      </c>
      <c r="E7" s="6">
        <f t="shared" si="1"/>
        <v>27180</v>
      </c>
      <c r="F7" s="6">
        <f t="shared" si="1"/>
        <v>109188</v>
      </c>
    </row>
    <row r="8" spans="1:6" ht="15.75" customHeight="1">
      <c r="A8" s="4" t="s">
        <v>50</v>
      </c>
      <c r="B8" s="4"/>
      <c r="C8" s="4"/>
      <c r="D8" s="4"/>
      <c r="E8" s="4"/>
      <c r="F8" s="4"/>
    </row>
  </sheetData>
  <mergeCells count="2">
    <mergeCell ref="A1:F1"/>
    <mergeCell ref="A8:F8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2" sqref="A2"/>
    </sheetView>
  </sheetViews>
  <sheetFormatPr defaultRowHeight="13.5"/>
  <cols>
    <col min="1" max="1" width="19.5" bestFit="1" customWidth="1"/>
  </cols>
  <sheetData>
    <row r="1" spans="1:6" ht="31.5">
      <c r="A1" s="9" t="s">
        <v>54</v>
      </c>
      <c r="B1" s="9"/>
      <c r="C1" s="9"/>
      <c r="D1" s="9"/>
      <c r="E1" s="9"/>
      <c r="F1" s="9"/>
    </row>
    <row r="2" spans="1:6" ht="14.25">
      <c r="A2" s="2" t="s">
        <v>18</v>
      </c>
      <c r="B2" s="2">
        <v>1</v>
      </c>
      <c r="C2" s="2">
        <v>2</v>
      </c>
      <c r="D2" s="2">
        <v>3</v>
      </c>
      <c r="E2" s="2">
        <v>4</v>
      </c>
      <c r="F2" s="2" t="s">
        <v>26</v>
      </c>
    </row>
    <row r="3" spans="1:6">
      <c r="A3" s="10" t="s">
        <v>55</v>
      </c>
      <c r="B3" s="11"/>
      <c r="C3" s="7"/>
      <c r="D3" s="7"/>
      <c r="E3" s="7"/>
      <c r="F3" s="7"/>
    </row>
    <row r="4" spans="1:6">
      <c r="A4" s="12" t="s">
        <v>68</v>
      </c>
      <c r="B4" s="8">
        <f>(生产预算!B15+生产预算!B9)*1.5</f>
        <v>4018.5</v>
      </c>
      <c r="C4" s="8">
        <f>(生产预算!C15+生产预算!C9)*1.5</f>
        <v>3016.5</v>
      </c>
      <c r="D4" s="8">
        <f>(生产预算!D15+生产预算!D9)*1.5</f>
        <v>3216</v>
      </c>
      <c r="E4" s="8">
        <f>(生产预算!E15+生产预算!E9)*1.5</f>
        <v>3397.5</v>
      </c>
      <c r="F4" s="8">
        <f>SUM(B4:E4)</f>
        <v>13648.5</v>
      </c>
    </row>
    <row r="5" spans="1:6">
      <c r="A5" s="8" t="s">
        <v>69</v>
      </c>
      <c r="B5" s="8">
        <f>(生产预算!B15+生产预算!B9)*1.5</f>
        <v>4018.5</v>
      </c>
      <c r="C5" s="8">
        <f>(生产预算!C15+生产预算!C9)*1.5</f>
        <v>3016.5</v>
      </c>
      <c r="D5" s="8">
        <f>(生产预算!D15+生产预算!D9)*1.5</f>
        <v>3216</v>
      </c>
      <c r="E5" s="8">
        <f>(生产预算!E15+生产预算!E9)*1.5</f>
        <v>3397.5</v>
      </c>
      <c r="F5" s="8">
        <f>SUM(B5:E5)</f>
        <v>13648.5</v>
      </c>
    </row>
    <row r="6" spans="1:6">
      <c r="A6" s="8" t="s">
        <v>56</v>
      </c>
      <c r="B6" s="8">
        <f>(生产预算!B15+生产预算!B9)*1.2</f>
        <v>3214.7999999999997</v>
      </c>
      <c r="C6" s="8">
        <f>(生产预算!C15+生产预算!C9)*1.2</f>
        <v>2413.1999999999998</v>
      </c>
      <c r="D6" s="8">
        <f>(生产预算!D15+生产预算!D9)*1.2</f>
        <v>2572.7999999999997</v>
      </c>
      <c r="E6" s="8">
        <f>(生产预算!E15+生产预算!E9)*1.2</f>
        <v>2718</v>
      </c>
      <c r="F6" s="8">
        <f>(生产预算!F15+生产预算!F9)*1.2</f>
        <v>10644</v>
      </c>
    </row>
    <row r="7" spans="1:6">
      <c r="A7" s="8" t="s">
        <v>57</v>
      </c>
      <c r="B7" s="8">
        <f>(生产预算!B15+生产预算!B9)*0.8</f>
        <v>2143.2000000000003</v>
      </c>
      <c r="C7" s="8">
        <f>(生产预算!C15+生产预算!C9)*0.8</f>
        <v>1608.8000000000002</v>
      </c>
      <c r="D7" s="8">
        <f>(生产预算!D15+生产预算!D9)*0.8</f>
        <v>1715.2</v>
      </c>
      <c r="E7" s="8">
        <f>(生产预算!E15+生产预算!E9)*0.8</f>
        <v>1812</v>
      </c>
      <c r="F7" s="8">
        <f>(生产预算!F15+生产预算!F9)*0.8</f>
        <v>7096</v>
      </c>
    </row>
    <row r="8" spans="1:6">
      <c r="A8" s="8" t="s">
        <v>58</v>
      </c>
      <c r="B8" s="8">
        <f>SUM(B4:B7)</f>
        <v>13395</v>
      </c>
      <c r="C8" s="8">
        <f t="shared" ref="C8:F8" si="0">SUM(C4:C7)</f>
        <v>10055</v>
      </c>
      <c r="D8" s="8">
        <f t="shared" si="0"/>
        <v>10720</v>
      </c>
      <c r="E8" s="8">
        <f t="shared" si="0"/>
        <v>11325</v>
      </c>
      <c r="F8" s="8">
        <f t="shared" si="0"/>
        <v>45037</v>
      </c>
    </row>
    <row r="9" spans="1:6">
      <c r="A9" s="13" t="s">
        <v>53</v>
      </c>
      <c r="B9" s="11"/>
      <c r="C9" s="1"/>
      <c r="D9" s="1"/>
      <c r="E9" s="1"/>
      <c r="F9" s="7"/>
    </row>
    <row r="10" spans="1:6">
      <c r="A10" s="12" t="s">
        <v>59</v>
      </c>
      <c r="B10" s="8">
        <v>2500</v>
      </c>
      <c r="C10" s="8">
        <v>2300</v>
      </c>
      <c r="D10" s="8">
        <v>2350</v>
      </c>
      <c r="E10" s="8">
        <v>2400</v>
      </c>
      <c r="F10" s="8">
        <f>SUM(B10:E10)</f>
        <v>9550</v>
      </c>
    </row>
    <row r="11" spans="1:6">
      <c r="A11" s="8" t="s">
        <v>60</v>
      </c>
      <c r="B11" s="8">
        <v>2000</v>
      </c>
      <c r="C11" s="8">
        <v>2000</v>
      </c>
      <c r="D11" s="8">
        <v>2000</v>
      </c>
      <c r="E11" s="8">
        <v>2000</v>
      </c>
      <c r="F11" s="8">
        <f t="shared" ref="F11:F14" si="1">SUM(B11:E11)</f>
        <v>8000</v>
      </c>
    </row>
    <row r="12" spans="1:6">
      <c r="A12" s="8" t="s">
        <v>61</v>
      </c>
      <c r="B12" s="8">
        <v>600</v>
      </c>
      <c r="C12" s="8">
        <v>600</v>
      </c>
      <c r="D12" s="8">
        <v>600</v>
      </c>
      <c r="E12" s="8">
        <v>600</v>
      </c>
      <c r="F12" s="8">
        <f t="shared" si="1"/>
        <v>2400</v>
      </c>
    </row>
    <row r="13" spans="1:6">
      <c r="A13" s="8" t="s">
        <v>62</v>
      </c>
      <c r="B13" s="8">
        <v>20</v>
      </c>
      <c r="C13" s="8">
        <v>20</v>
      </c>
      <c r="D13" s="8">
        <v>20</v>
      </c>
      <c r="E13" s="8">
        <v>20</v>
      </c>
      <c r="F13" s="8">
        <f t="shared" si="1"/>
        <v>80</v>
      </c>
    </row>
    <row r="14" spans="1:6">
      <c r="A14" s="8" t="s">
        <v>63</v>
      </c>
      <c r="B14" s="8">
        <v>120</v>
      </c>
      <c r="C14" s="8">
        <v>120</v>
      </c>
      <c r="D14" s="8">
        <v>120</v>
      </c>
      <c r="E14" s="8">
        <v>120</v>
      </c>
      <c r="F14" s="8">
        <f t="shared" si="1"/>
        <v>480</v>
      </c>
    </row>
    <row r="15" spans="1:6">
      <c r="A15" s="12" t="s">
        <v>64</v>
      </c>
      <c r="B15" s="8">
        <f>SUM(B10:B14)</f>
        <v>5240</v>
      </c>
      <c r="C15" s="8">
        <f t="shared" ref="C15:F15" si="2">SUM(C10:C14)</f>
        <v>5040</v>
      </c>
      <c r="D15" s="8">
        <f t="shared" si="2"/>
        <v>5090</v>
      </c>
      <c r="E15" s="8">
        <f t="shared" si="2"/>
        <v>5140</v>
      </c>
      <c r="F15" s="8">
        <f t="shared" si="2"/>
        <v>20510</v>
      </c>
    </row>
    <row r="16" spans="1:6">
      <c r="A16" s="8" t="s">
        <v>65</v>
      </c>
      <c r="B16" s="8">
        <f>B8+B15</f>
        <v>18635</v>
      </c>
      <c r="C16" s="8">
        <f t="shared" ref="C16:F16" si="3">C8+C15</f>
        <v>15095</v>
      </c>
      <c r="D16" s="8">
        <f t="shared" si="3"/>
        <v>15810</v>
      </c>
      <c r="E16" s="8">
        <f t="shared" si="3"/>
        <v>16465</v>
      </c>
      <c r="F16" s="8">
        <f t="shared" si="3"/>
        <v>65547</v>
      </c>
    </row>
    <row r="17" spans="1:6">
      <c r="A17" s="8" t="s">
        <v>66</v>
      </c>
      <c r="B17" s="8">
        <v>2000</v>
      </c>
      <c r="C17" s="8">
        <v>2000</v>
      </c>
      <c r="D17" s="8">
        <v>2000</v>
      </c>
      <c r="E17" s="8">
        <v>2000</v>
      </c>
      <c r="F17" s="8">
        <f>SUM(B17:E17)</f>
        <v>8000</v>
      </c>
    </row>
    <row r="18" spans="1:6">
      <c r="A18" s="8" t="s">
        <v>67</v>
      </c>
      <c r="B18" s="8">
        <f>B16-B17</f>
        <v>16635</v>
      </c>
      <c r="C18" s="8">
        <f t="shared" ref="C18:F18" si="4">C16-C17</f>
        <v>13095</v>
      </c>
      <c r="D18" s="8">
        <f t="shared" si="4"/>
        <v>13810</v>
      </c>
      <c r="E18" s="8">
        <f t="shared" si="4"/>
        <v>14465</v>
      </c>
      <c r="F18" s="8">
        <f t="shared" si="4"/>
        <v>57547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opLeftCell="A14" workbookViewId="0">
      <selection activeCell="A16" sqref="A16:E16"/>
    </sheetView>
  </sheetViews>
  <sheetFormatPr defaultRowHeight="13.5"/>
  <cols>
    <col min="1" max="1" width="31.75" bestFit="1" customWidth="1"/>
    <col min="3" max="3" width="11.625" bestFit="1" customWidth="1"/>
  </cols>
  <sheetData>
    <row r="1" spans="1:5" ht="31.5">
      <c r="A1" s="9" t="s">
        <v>74</v>
      </c>
      <c r="B1" s="9"/>
      <c r="C1" s="9"/>
      <c r="D1" s="9"/>
      <c r="E1" s="9"/>
    </row>
    <row r="2" spans="1:5">
      <c r="A2" s="14" t="s">
        <v>86</v>
      </c>
      <c r="B2" s="14"/>
      <c r="C2" s="14"/>
      <c r="D2" s="14"/>
      <c r="E2" s="14"/>
    </row>
    <row r="3" spans="1:5" ht="14.25">
      <c r="A3" s="2" t="s">
        <v>75</v>
      </c>
      <c r="B3" s="2" t="s">
        <v>76</v>
      </c>
      <c r="C3" s="2" t="s">
        <v>77</v>
      </c>
      <c r="D3" s="2" t="s">
        <v>78</v>
      </c>
      <c r="E3" s="2" t="s">
        <v>79</v>
      </c>
    </row>
    <row r="4" spans="1:5" ht="14.25">
      <c r="A4" s="2" t="s">
        <v>70</v>
      </c>
      <c r="B4" s="16">
        <v>6</v>
      </c>
      <c r="C4" s="16">
        <v>8</v>
      </c>
      <c r="D4" s="16">
        <f>B4*C4</f>
        <v>48</v>
      </c>
      <c r="E4" s="16">
        <f>D4*4800</f>
        <v>230400</v>
      </c>
    </row>
    <row r="5" spans="1:5" ht="14.25">
      <c r="A5" s="2" t="s">
        <v>80</v>
      </c>
      <c r="B5" s="16">
        <v>4</v>
      </c>
      <c r="C5" s="16">
        <v>3</v>
      </c>
      <c r="D5" s="16">
        <f t="shared" ref="D5:D6" si="0">B5*C5</f>
        <v>12</v>
      </c>
      <c r="E5" s="16">
        <f t="shared" ref="E5:E6" si="1">D5*4800</f>
        <v>57600</v>
      </c>
    </row>
    <row r="6" spans="1:5" ht="14.25">
      <c r="A6" s="2" t="s">
        <v>51</v>
      </c>
      <c r="B6" s="16">
        <v>3</v>
      </c>
      <c r="C6" s="16">
        <v>4.5</v>
      </c>
      <c r="D6" s="16">
        <f t="shared" si="0"/>
        <v>13.5</v>
      </c>
      <c r="E6" s="16">
        <f t="shared" si="1"/>
        <v>64800</v>
      </c>
    </row>
    <row r="7" spans="1:5">
      <c r="A7" s="15" t="s">
        <v>52</v>
      </c>
      <c r="B7" s="16"/>
      <c r="C7" s="16"/>
      <c r="D7" s="16">
        <f>SUM(D4:D6)</f>
        <v>73.5</v>
      </c>
      <c r="E7" s="16">
        <f>SUM(E4:E6)</f>
        <v>352800</v>
      </c>
    </row>
    <row r="8" spans="1:5" ht="14.25">
      <c r="A8" s="2" t="s">
        <v>71</v>
      </c>
      <c r="B8" s="16"/>
      <c r="C8" s="16"/>
      <c r="D8" s="16"/>
      <c r="E8" s="16">
        <v>0</v>
      </c>
    </row>
    <row r="9" spans="1:5" ht="14.25">
      <c r="A9" s="2" t="s">
        <v>81</v>
      </c>
      <c r="B9" s="16"/>
      <c r="C9" s="16"/>
      <c r="D9" s="16"/>
      <c r="E9" s="16">
        <v>0</v>
      </c>
    </row>
    <row r="10" spans="1:5">
      <c r="A10" s="15" t="s">
        <v>72</v>
      </c>
      <c r="B10" s="16"/>
      <c r="C10" s="16"/>
      <c r="D10" s="16"/>
      <c r="E10" s="16">
        <f>SUM(E7:E9)</f>
        <v>352800</v>
      </c>
    </row>
    <row r="11" spans="1:5" ht="14.25">
      <c r="A11" s="2" t="s">
        <v>82</v>
      </c>
      <c r="B11" s="16"/>
      <c r="C11" s="16"/>
      <c r="D11" s="16"/>
      <c r="E11" s="16">
        <f>E13+E12-E10</f>
        <v>7350</v>
      </c>
    </row>
    <row r="12" spans="1:5" ht="14.25">
      <c r="A12" s="2" t="s">
        <v>83</v>
      </c>
      <c r="B12" s="16"/>
      <c r="C12" s="16"/>
      <c r="D12" s="16"/>
      <c r="E12" s="16">
        <f>73.5*150</f>
        <v>11025</v>
      </c>
    </row>
    <row r="13" spans="1:5">
      <c r="A13" s="15" t="s">
        <v>73</v>
      </c>
      <c r="B13" s="16"/>
      <c r="C13" s="16"/>
      <c r="D13" s="16"/>
      <c r="E13" s="16">
        <f>73.5*4750</f>
        <v>349125</v>
      </c>
    </row>
    <row r="15" spans="1:5" ht="31.5">
      <c r="A15" s="9" t="s">
        <v>84</v>
      </c>
      <c r="B15" s="9"/>
      <c r="C15" s="9"/>
      <c r="D15" s="9"/>
      <c r="E15" s="9"/>
    </row>
    <row r="16" spans="1:5">
      <c r="A16" s="14" t="s">
        <v>85</v>
      </c>
      <c r="B16" s="14"/>
      <c r="C16" s="14"/>
      <c r="D16" s="14"/>
      <c r="E16" s="14"/>
    </row>
    <row r="17" spans="1:5" ht="14.25">
      <c r="A17" s="2" t="s">
        <v>75</v>
      </c>
      <c r="B17" s="2" t="s">
        <v>76</v>
      </c>
      <c r="C17" s="2" t="s">
        <v>77</v>
      </c>
      <c r="D17" s="2" t="s">
        <v>78</v>
      </c>
      <c r="E17" s="2" t="s">
        <v>79</v>
      </c>
    </row>
    <row r="18" spans="1:5" ht="14.25">
      <c r="A18" s="2" t="s">
        <v>87</v>
      </c>
      <c r="B18" s="16">
        <v>5</v>
      </c>
      <c r="C18" s="16">
        <v>7</v>
      </c>
      <c r="D18" s="16">
        <f>B18*C18</f>
        <v>35</v>
      </c>
      <c r="E18" s="16">
        <f>D18*4500</f>
        <v>157500</v>
      </c>
    </row>
    <row r="19" spans="1:5" ht="14.25">
      <c r="A19" s="2" t="s">
        <v>80</v>
      </c>
      <c r="B19" s="16">
        <v>4</v>
      </c>
      <c r="C19" s="16">
        <v>3</v>
      </c>
      <c r="D19" s="16">
        <f t="shared" ref="D19:D20" si="2">B19*C19</f>
        <v>12</v>
      </c>
      <c r="E19" s="16">
        <f>D19*4500</f>
        <v>54000</v>
      </c>
    </row>
    <row r="20" spans="1:5" ht="14.25">
      <c r="A20" s="2" t="s">
        <v>51</v>
      </c>
      <c r="B20" s="16">
        <v>3</v>
      </c>
      <c r="C20" s="16">
        <v>4.5</v>
      </c>
      <c r="D20" s="16">
        <f t="shared" si="2"/>
        <v>13.5</v>
      </c>
      <c r="E20" s="16">
        <f>D20*4500</f>
        <v>60750</v>
      </c>
    </row>
    <row r="21" spans="1:5">
      <c r="A21" s="15" t="s">
        <v>52</v>
      </c>
      <c r="B21" s="16"/>
      <c r="C21" s="16"/>
      <c r="D21" s="16">
        <f>SUM(D18:D20)</f>
        <v>60.5</v>
      </c>
      <c r="E21" s="16">
        <f>SUM(E18:E20)</f>
        <v>272250</v>
      </c>
    </row>
    <row r="22" spans="1:5" ht="14.25">
      <c r="A22" s="2" t="s">
        <v>71</v>
      </c>
      <c r="B22" s="16"/>
      <c r="C22" s="16"/>
      <c r="D22" s="16"/>
      <c r="E22" s="16">
        <v>0</v>
      </c>
    </row>
    <row r="23" spans="1:5" ht="14.25">
      <c r="A23" s="2" t="s">
        <v>81</v>
      </c>
      <c r="B23" s="16"/>
      <c r="C23" s="16"/>
      <c r="D23" s="16"/>
      <c r="E23" s="16">
        <v>0</v>
      </c>
    </row>
    <row r="24" spans="1:5">
      <c r="A24" s="15" t="s">
        <v>72</v>
      </c>
      <c r="B24" s="16"/>
      <c r="C24" s="16"/>
      <c r="D24" s="16"/>
      <c r="E24" s="16">
        <f>SUM(E21:E23)</f>
        <v>272250</v>
      </c>
    </row>
    <row r="25" spans="1:5" ht="14.25">
      <c r="A25" s="2" t="s">
        <v>82</v>
      </c>
      <c r="B25" s="16"/>
      <c r="C25" s="16"/>
      <c r="D25" s="16"/>
      <c r="E25" s="16">
        <f>E27+E26-E24</f>
        <v>30570</v>
      </c>
    </row>
    <row r="26" spans="1:5" ht="14.25">
      <c r="A26" s="2" t="s">
        <v>83</v>
      </c>
      <c r="B26" s="16"/>
      <c r="C26" s="16"/>
      <c r="D26" s="16"/>
      <c r="E26" s="16">
        <f>73.5*70</f>
        <v>5145</v>
      </c>
    </row>
    <row r="27" spans="1:5">
      <c r="A27" s="15" t="s">
        <v>73</v>
      </c>
      <c r="B27" s="16"/>
      <c r="C27" s="16"/>
      <c r="D27" s="16"/>
      <c r="E27" s="16">
        <f>73.5*4050</f>
        <v>297675</v>
      </c>
    </row>
  </sheetData>
  <mergeCells count="4">
    <mergeCell ref="A1:E1"/>
    <mergeCell ref="A2:E2"/>
    <mergeCell ref="A15:E15"/>
    <mergeCell ref="A16:E16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15" sqref="B15"/>
    </sheetView>
  </sheetViews>
  <sheetFormatPr defaultRowHeight="13.5"/>
  <cols>
    <col min="1" max="1" width="28.75" customWidth="1"/>
    <col min="2" max="2" width="25" customWidth="1"/>
    <col min="6" max="6" width="10.25" customWidth="1"/>
    <col min="7" max="7" width="9.625" customWidth="1"/>
  </cols>
  <sheetData>
    <row r="1" spans="1:7" ht="31.5">
      <c r="A1" s="9" t="s">
        <v>102</v>
      </c>
      <c r="B1" s="9"/>
      <c r="F1" s="18"/>
      <c r="G1" s="18"/>
    </row>
    <row r="2" spans="1:7">
      <c r="B2" s="17" t="s">
        <v>88</v>
      </c>
    </row>
    <row r="3" spans="1:7" ht="14.25">
      <c r="A3" s="2" t="s">
        <v>89</v>
      </c>
      <c r="B3" s="2" t="s">
        <v>90</v>
      </c>
    </row>
    <row r="4" spans="1:7" ht="14.25">
      <c r="A4" s="15" t="s">
        <v>91</v>
      </c>
      <c r="B4" s="19"/>
    </row>
    <row r="5" spans="1:7" ht="14.25">
      <c r="A5" s="2" t="s">
        <v>92</v>
      </c>
      <c r="B5" s="7">
        <v>1500</v>
      </c>
    </row>
    <row r="6" spans="1:7" ht="14.25">
      <c r="A6" s="2" t="s">
        <v>93</v>
      </c>
      <c r="B6" s="7">
        <v>4500</v>
      </c>
    </row>
    <row r="7" spans="1:7" ht="14.25">
      <c r="A7" s="2" t="s">
        <v>94</v>
      </c>
      <c r="B7" s="7">
        <v>2500</v>
      </c>
    </row>
    <row r="8" spans="1:7" ht="14.25">
      <c r="A8" s="2" t="s">
        <v>95</v>
      </c>
      <c r="B8" s="7">
        <v>1000</v>
      </c>
    </row>
    <row r="9" spans="1:7" ht="14.25">
      <c r="A9" s="15" t="s">
        <v>96</v>
      </c>
      <c r="B9" s="20"/>
    </row>
    <row r="10" spans="1:7" ht="14.25">
      <c r="A10" s="2" t="s">
        <v>97</v>
      </c>
      <c r="B10" s="7">
        <v>2800</v>
      </c>
    </row>
    <row r="11" spans="1:7" ht="14.25">
      <c r="A11" s="2" t="s">
        <v>98</v>
      </c>
      <c r="B11" s="20">
        <v>1000</v>
      </c>
    </row>
    <row r="12" spans="1:7" ht="14.25">
      <c r="A12" s="2" t="s">
        <v>99</v>
      </c>
      <c r="B12" s="7">
        <v>450</v>
      </c>
    </row>
    <row r="13" spans="1:7" ht="14.25">
      <c r="A13" s="2" t="s">
        <v>100</v>
      </c>
      <c r="B13" s="7">
        <v>1500</v>
      </c>
    </row>
    <row r="14" spans="1:7" ht="14.25">
      <c r="A14" s="15" t="s">
        <v>52</v>
      </c>
      <c r="B14" s="20">
        <f>SUM(B5:B13)</f>
        <v>15250</v>
      </c>
    </row>
    <row r="15" spans="1:7" ht="14.25">
      <c r="A15" s="15" t="s">
        <v>101</v>
      </c>
      <c r="B15" s="20">
        <f>B14/4</f>
        <v>3812.5</v>
      </c>
    </row>
  </sheetData>
  <mergeCells count="1">
    <mergeCell ref="A1:B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销售预算</vt:lpstr>
      <vt:lpstr>生产预算</vt:lpstr>
      <vt:lpstr>直接材料和采购预算</vt:lpstr>
      <vt:lpstr>直接人工成本预算</vt:lpstr>
      <vt:lpstr>制造费用预算</vt:lpstr>
      <vt:lpstr>产品成本预算</vt:lpstr>
      <vt:lpstr>销售及管理费用预算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周</cp:lastModifiedBy>
  <dcterms:created xsi:type="dcterms:W3CDTF">2007-09-19T05:36:57Z</dcterms:created>
  <dcterms:modified xsi:type="dcterms:W3CDTF">2007-09-20T06:13:14Z</dcterms:modified>
  <cp:category>qq</cp:category>
</cp:coreProperties>
</file>