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6315" windowHeight="5745" activeTab="1"/>
  </bookViews>
  <sheets>
    <sheet name="凭证记录表" sheetId="1" r:id="rId1"/>
    <sheet name="明细科目汇总表(5)" sheetId="2" r:id="rId2"/>
    <sheet name="Sheet2" sheetId="3" r:id="rId3"/>
    <sheet name="Sheet3" sheetId="4" r:id="rId4"/>
  </sheets>
  <externalReferences>
    <externalReference r:id="rId7"/>
  </externalReferences>
  <definedNames>
    <definedName name="代码">'凭证记录表'!$A$2:$A$19</definedName>
    <definedName name="贷方">'凭证记录表'!$F$2:$F$19</definedName>
    <definedName name="借方">'凭证记录表'!$E$2:$E$19</definedName>
  </definedNames>
  <calcPr fullCalcOnLoad="1"/>
</workbook>
</file>

<file path=xl/sharedStrings.xml><?xml version="1.0" encoding="utf-8"?>
<sst xmlns="http://schemas.openxmlformats.org/spreadsheetml/2006/main" count="90" uniqueCount="56">
  <si>
    <t>明细科目汇总表(5月份)</t>
  </si>
  <si>
    <t>代码</t>
  </si>
  <si>
    <t>科目名称</t>
  </si>
  <si>
    <t>期初余额</t>
  </si>
  <si>
    <t>借方</t>
  </si>
  <si>
    <t>贷方</t>
  </si>
  <si>
    <t>期末余额</t>
  </si>
  <si>
    <t>现金</t>
  </si>
  <si>
    <t>现金/人民币</t>
  </si>
  <si>
    <t>现金/外币户</t>
  </si>
  <si>
    <t>银行存款</t>
  </si>
  <si>
    <t>银行存款/人民币</t>
  </si>
  <si>
    <t>银行存款/人民币/中国银行</t>
  </si>
  <si>
    <t>银行存款/人民币/交通银行</t>
  </si>
  <si>
    <t>银行存款/人民币/建设银行</t>
  </si>
  <si>
    <t>管理费用</t>
  </si>
  <si>
    <t>管理费用/午餐费</t>
  </si>
  <si>
    <t>应付账款</t>
  </si>
  <si>
    <t>应付账款/金马</t>
  </si>
  <si>
    <t>1001*</t>
  </si>
  <si>
    <t>1002*</t>
  </si>
  <si>
    <t>5502*</t>
  </si>
  <si>
    <t>2121*</t>
  </si>
  <si>
    <t>单位代码</t>
  </si>
  <si>
    <t>单位</t>
  </si>
  <si>
    <t>摘要</t>
  </si>
  <si>
    <t>日期</t>
  </si>
  <si>
    <t>一级名称</t>
  </si>
  <si>
    <t>二级名称</t>
  </si>
  <si>
    <t>金额</t>
  </si>
  <si>
    <t>无代码</t>
  </si>
  <si>
    <t>提款</t>
  </si>
  <si>
    <t>其他应收款/李杰</t>
  </si>
  <si>
    <t>A企业</t>
  </si>
  <si>
    <t>中国银行</t>
  </si>
  <si>
    <t>人民币</t>
  </si>
  <si>
    <t>R01</t>
  </si>
  <si>
    <t>库贷</t>
  </si>
  <si>
    <t>管理费用/办公费</t>
  </si>
  <si>
    <t>党办</t>
  </si>
  <si>
    <t>支出评审费</t>
  </si>
  <si>
    <t>还款</t>
  </si>
  <si>
    <t>午餐</t>
  </si>
  <si>
    <t>管理费用/培训费</t>
  </si>
  <si>
    <t>B企业</t>
  </si>
  <si>
    <t>管理费用/工资</t>
  </si>
  <si>
    <t>折旧费</t>
  </si>
  <si>
    <t>R02</t>
  </si>
  <si>
    <t>R03</t>
  </si>
  <si>
    <t>交通银行</t>
  </si>
  <si>
    <t>R05</t>
  </si>
  <si>
    <t>建设银行</t>
  </si>
  <si>
    <t>应付帐款/金马</t>
  </si>
  <si>
    <t>人民币</t>
  </si>
  <si>
    <t>管理费用/办公费</t>
  </si>
  <si>
    <t>管理费用/培训费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</si>
</sst>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name val="华文新魏"/>
      <family val="0"/>
    </font>
    <font>
      <sz val="12"/>
      <name val="隶书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4" fontId="5" fillId="0" borderId="4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4" fontId="5" fillId="0" borderId="6" xfId="0" applyNumberFormat="1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0" borderId="8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44" fontId="5" fillId="0" borderId="4" xfId="17" applyFont="1" applyBorder="1" applyAlignment="1">
      <alignment horizontal="center" vertical="center"/>
    </xf>
    <xf numFmtId="44" fontId="5" fillId="0" borderId="5" xfId="17" applyFont="1" applyBorder="1" applyAlignment="1">
      <alignment horizontal="center" vertical="center"/>
    </xf>
    <xf numFmtId="0" fontId="5" fillId="0" borderId="9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44" fontId="5" fillId="0" borderId="6" xfId="17" applyFont="1" applyBorder="1" applyAlignment="1">
      <alignment horizontal="center" vertical="center"/>
    </xf>
    <xf numFmtId="44" fontId="5" fillId="0" borderId="7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cy\&#21021;&#31295;\Excel&#36130;&#21153;&#31649;&#29702;&#19968;&#28857;&#36890;\ck-214\&#32032;&#26448;\7\&#26126;&#32454;&#31185;&#30446;&#27719;&#24635;&#34920;&#65288;4&#26376;&#2022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明细科目汇总表(4)"/>
      <sheetName val="Sheet2"/>
      <sheetName val="Sheet3"/>
    </sheetNames>
    <sheetDataSet>
      <sheetData sheetId="0">
        <row r="3">
          <cell r="F3">
            <v>15000</v>
          </cell>
        </row>
        <row r="4">
          <cell r="F4">
            <v>6000</v>
          </cell>
        </row>
        <row r="5">
          <cell r="F5">
            <v>9000</v>
          </cell>
        </row>
        <row r="6">
          <cell r="F6">
            <v>650000</v>
          </cell>
        </row>
        <row r="7">
          <cell r="F7">
            <v>120000</v>
          </cell>
        </row>
        <row r="8">
          <cell r="F8">
            <v>150000</v>
          </cell>
        </row>
        <row r="9">
          <cell r="F9">
            <v>100000</v>
          </cell>
        </row>
        <row r="10">
          <cell r="F10">
            <v>280000</v>
          </cell>
        </row>
        <row r="11">
          <cell r="F11">
            <v>59500</v>
          </cell>
        </row>
        <row r="12">
          <cell r="F12">
            <v>8000</v>
          </cell>
        </row>
        <row r="13">
          <cell r="F13">
            <v>1500</v>
          </cell>
        </row>
        <row r="14">
          <cell r="F14">
            <v>50000</v>
          </cell>
        </row>
        <row r="15">
          <cell r="F15">
            <v>71000</v>
          </cell>
        </row>
        <row r="16">
          <cell r="F16">
            <v>71000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F2" sqref="F2:F19"/>
    </sheetView>
  </sheetViews>
  <sheetFormatPr defaultColWidth="9.00390625" defaultRowHeight="14.25"/>
  <cols>
    <col min="1" max="1" width="7.25390625" style="0" customWidth="1"/>
    <col min="2" max="2" width="14.00390625" style="0" customWidth="1"/>
    <col min="3" max="3" width="8.00390625" style="0" customWidth="1"/>
    <col min="4" max="4" width="7.875" style="0" customWidth="1"/>
    <col min="5" max="5" width="12.125" style="0" customWidth="1"/>
    <col min="6" max="6" width="12.625" style="0" customWidth="1"/>
    <col min="7" max="7" width="9.25390625" style="0" customWidth="1"/>
    <col min="8" max="8" width="8.875" style="0" customWidth="1"/>
    <col min="9" max="10" width="8.25390625" style="0" customWidth="1"/>
    <col min="11" max="11" width="6.625" style="0" customWidth="1"/>
  </cols>
  <sheetData>
    <row r="1" spans="1:11" ht="14.25">
      <c r="A1" s="1" t="s">
        <v>1</v>
      </c>
      <c r="B1" s="2" t="s">
        <v>2</v>
      </c>
      <c r="C1" s="2" t="s">
        <v>23</v>
      </c>
      <c r="D1" s="2" t="s">
        <v>24</v>
      </c>
      <c r="E1" s="2" t="s">
        <v>4</v>
      </c>
      <c r="F1" s="2" t="s">
        <v>5</v>
      </c>
      <c r="G1" s="2" t="s">
        <v>25</v>
      </c>
      <c r="H1" s="2" t="s">
        <v>26</v>
      </c>
      <c r="I1" s="2" t="s">
        <v>27</v>
      </c>
      <c r="J1" s="2" t="s">
        <v>28</v>
      </c>
      <c r="K1" s="3" t="s">
        <v>29</v>
      </c>
    </row>
    <row r="2" spans="1:11" ht="14.25">
      <c r="A2" s="12">
        <v>100101</v>
      </c>
      <c r="B2" s="4" t="s">
        <v>8</v>
      </c>
      <c r="C2" s="4" t="s">
        <v>30</v>
      </c>
      <c r="D2" s="4"/>
      <c r="E2" s="5">
        <v>29840</v>
      </c>
      <c r="F2" s="5"/>
      <c r="G2" s="4" t="s">
        <v>31</v>
      </c>
      <c r="H2" s="6">
        <v>38838</v>
      </c>
      <c r="I2" s="4" t="str">
        <f aca="true" t="shared" si="0" ref="I2:I19">IF(LEN(A2)=4,B2,MID(B2,1,FIND("/",B2)-1))</f>
        <v>现金</v>
      </c>
      <c r="J2" s="4" t="str">
        <f aca="true" t="shared" si="1" ref="J2:J19">IF(LEN(A2)=4,B2,MID(B2,FIND("/",B2)+1,10))</f>
        <v>人民币</v>
      </c>
      <c r="K2" s="7">
        <f aca="true" t="shared" si="2" ref="K2:K19">IF(OR(MID(A2,1,1)="1",MID(A2,1,1)="4"),E2-F2,F2-E2)</f>
        <v>29840</v>
      </c>
    </row>
    <row r="3" spans="1:11" ht="14.25">
      <c r="A3" s="12">
        <v>113301</v>
      </c>
      <c r="B3" s="4" t="s">
        <v>32</v>
      </c>
      <c r="C3" s="4" t="s">
        <v>30</v>
      </c>
      <c r="D3" s="4"/>
      <c r="E3" s="5"/>
      <c r="F3" s="5">
        <v>56000</v>
      </c>
      <c r="G3" s="4" t="s">
        <v>33</v>
      </c>
      <c r="H3" s="6">
        <v>38838</v>
      </c>
      <c r="I3" s="4" t="str">
        <f t="shared" si="0"/>
        <v>其他应收款</v>
      </c>
      <c r="J3" s="4" t="str">
        <f t="shared" si="1"/>
        <v>李杰</v>
      </c>
      <c r="K3" s="7">
        <f t="shared" si="2"/>
        <v>-56000</v>
      </c>
    </row>
    <row r="4" spans="1:11" ht="14.25">
      <c r="A4" s="12">
        <v>100201</v>
      </c>
      <c r="B4" s="4" t="s">
        <v>11</v>
      </c>
      <c r="C4" s="4" t="s">
        <v>30</v>
      </c>
      <c r="D4" s="4" t="s">
        <v>34</v>
      </c>
      <c r="E4" s="5">
        <v>12050</v>
      </c>
      <c r="F4" s="5"/>
      <c r="G4" s="4" t="s">
        <v>35</v>
      </c>
      <c r="H4" s="6">
        <v>38838</v>
      </c>
      <c r="I4" s="4" t="str">
        <f t="shared" si="0"/>
        <v>银行存款</v>
      </c>
      <c r="J4" s="4" t="str">
        <f t="shared" si="1"/>
        <v>人民币</v>
      </c>
      <c r="K4" s="7">
        <f t="shared" si="2"/>
        <v>12050</v>
      </c>
    </row>
    <row r="5" spans="1:11" ht="14.25">
      <c r="A5" s="12">
        <v>550202</v>
      </c>
      <c r="B5" s="4" t="s">
        <v>16</v>
      </c>
      <c r="C5" s="4" t="s">
        <v>36</v>
      </c>
      <c r="D5" s="4" t="s">
        <v>37</v>
      </c>
      <c r="E5" s="5">
        <v>580</v>
      </c>
      <c r="F5" s="5"/>
      <c r="G5" s="4"/>
      <c r="H5" s="6">
        <v>38839</v>
      </c>
      <c r="I5" s="4" t="str">
        <f t="shared" si="0"/>
        <v>管理费用</v>
      </c>
      <c r="J5" s="4" t="str">
        <f t="shared" si="1"/>
        <v>午餐费</v>
      </c>
      <c r="K5" s="7">
        <f t="shared" si="2"/>
        <v>-580</v>
      </c>
    </row>
    <row r="6" spans="1:11" ht="14.25">
      <c r="A6" s="12">
        <v>550201</v>
      </c>
      <c r="B6" s="4" t="s">
        <v>38</v>
      </c>
      <c r="C6" s="4" t="s">
        <v>39</v>
      </c>
      <c r="D6" s="4"/>
      <c r="E6" s="5">
        <v>480</v>
      </c>
      <c r="F6" s="5"/>
      <c r="G6" s="4" t="s">
        <v>40</v>
      </c>
      <c r="H6" s="6">
        <v>38840</v>
      </c>
      <c r="I6" s="4" t="str">
        <f t="shared" si="0"/>
        <v>管理费用</v>
      </c>
      <c r="J6" s="4" t="str">
        <f t="shared" si="1"/>
        <v>办公费</v>
      </c>
      <c r="K6" s="7">
        <f t="shared" si="2"/>
        <v>-480</v>
      </c>
    </row>
    <row r="7" spans="1:11" ht="14.25">
      <c r="A7" s="12">
        <v>100101</v>
      </c>
      <c r="B7" s="4" t="s">
        <v>8</v>
      </c>
      <c r="C7" s="4"/>
      <c r="D7" s="4"/>
      <c r="E7" s="5"/>
      <c r="F7" s="5">
        <v>700</v>
      </c>
      <c r="G7" s="4" t="s">
        <v>41</v>
      </c>
      <c r="H7" s="6">
        <v>38840</v>
      </c>
      <c r="I7" s="4" t="str">
        <f t="shared" si="0"/>
        <v>现金</v>
      </c>
      <c r="J7" s="4" t="str">
        <f t="shared" si="1"/>
        <v>人民币</v>
      </c>
      <c r="K7" s="7">
        <f t="shared" si="2"/>
        <v>-700</v>
      </c>
    </row>
    <row r="8" spans="1:11" ht="14.25">
      <c r="A8" s="12">
        <v>100102</v>
      </c>
      <c r="B8" s="4" t="s">
        <v>9</v>
      </c>
      <c r="C8" s="4"/>
      <c r="D8" s="4"/>
      <c r="E8" s="5"/>
      <c r="F8" s="5">
        <v>800</v>
      </c>
      <c r="G8" s="4" t="s">
        <v>42</v>
      </c>
      <c r="H8" s="6">
        <v>38841</v>
      </c>
      <c r="I8" s="4" t="str">
        <f t="shared" si="0"/>
        <v>现金</v>
      </c>
      <c r="J8" s="4" t="str">
        <f t="shared" si="1"/>
        <v>外币户</v>
      </c>
      <c r="K8" s="7">
        <f t="shared" si="2"/>
        <v>-800</v>
      </c>
    </row>
    <row r="9" spans="1:11" ht="14.25">
      <c r="A9" s="12">
        <v>550203</v>
      </c>
      <c r="B9" s="4" t="s">
        <v>43</v>
      </c>
      <c r="C9" s="4" t="s">
        <v>36</v>
      </c>
      <c r="D9" s="4" t="s">
        <v>37</v>
      </c>
      <c r="E9" s="5">
        <v>9800</v>
      </c>
      <c r="F9" s="5"/>
      <c r="G9" s="4" t="s">
        <v>44</v>
      </c>
      <c r="H9" s="6">
        <v>38841</v>
      </c>
      <c r="I9" s="4" t="str">
        <f t="shared" si="0"/>
        <v>管理费用</v>
      </c>
      <c r="J9" s="4" t="str">
        <f t="shared" si="1"/>
        <v>培训费</v>
      </c>
      <c r="K9" s="7">
        <f t="shared" si="2"/>
        <v>-9800</v>
      </c>
    </row>
    <row r="10" spans="1:11" ht="14.25">
      <c r="A10" s="12">
        <v>550202</v>
      </c>
      <c r="B10" s="4" t="s">
        <v>16</v>
      </c>
      <c r="C10" s="4" t="s">
        <v>36</v>
      </c>
      <c r="D10" s="4" t="s">
        <v>37</v>
      </c>
      <c r="E10" s="5">
        <v>700</v>
      </c>
      <c r="F10" s="5"/>
      <c r="G10" s="4"/>
      <c r="H10" s="6">
        <v>38842</v>
      </c>
      <c r="I10" s="4" t="str">
        <f t="shared" si="0"/>
        <v>管理费用</v>
      </c>
      <c r="J10" s="4" t="str">
        <f t="shared" si="1"/>
        <v>午餐费</v>
      </c>
      <c r="K10" s="7">
        <f t="shared" si="2"/>
        <v>-700</v>
      </c>
    </row>
    <row r="11" spans="1:11" ht="14.25">
      <c r="A11" s="12">
        <v>550204</v>
      </c>
      <c r="B11" s="4" t="s">
        <v>45</v>
      </c>
      <c r="C11" s="4" t="s">
        <v>36</v>
      </c>
      <c r="D11" s="4" t="s">
        <v>37</v>
      </c>
      <c r="E11" s="5">
        <v>9870</v>
      </c>
      <c r="F11" s="5"/>
      <c r="G11" s="4" t="s">
        <v>53</v>
      </c>
      <c r="H11" s="6">
        <v>38842</v>
      </c>
      <c r="I11" s="4" t="str">
        <f t="shared" si="0"/>
        <v>管理费用</v>
      </c>
      <c r="J11" s="4" t="str">
        <f t="shared" si="1"/>
        <v>工资</v>
      </c>
      <c r="K11" s="7">
        <f t="shared" si="2"/>
        <v>-9870</v>
      </c>
    </row>
    <row r="12" spans="1:11" ht="14.25">
      <c r="A12" s="12">
        <v>100201</v>
      </c>
      <c r="B12" s="4" t="s">
        <v>11</v>
      </c>
      <c r="C12" s="4"/>
      <c r="D12" s="4"/>
      <c r="E12" s="5"/>
      <c r="F12" s="5">
        <v>12500</v>
      </c>
      <c r="G12" s="4" t="s">
        <v>35</v>
      </c>
      <c r="H12" s="6">
        <v>38842</v>
      </c>
      <c r="I12" s="4" t="str">
        <f t="shared" si="0"/>
        <v>银行存款</v>
      </c>
      <c r="J12" s="4" t="str">
        <f t="shared" si="1"/>
        <v>人民币</v>
      </c>
      <c r="K12" s="7">
        <f t="shared" si="2"/>
        <v>-12500</v>
      </c>
    </row>
    <row r="13" spans="1:11" ht="14.25">
      <c r="A13" s="12">
        <v>100201</v>
      </c>
      <c r="B13" s="4" t="s">
        <v>11</v>
      </c>
      <c r="C13" s="4"/>
      <c r="D13" s="4"/>
      <c r="E13" s="5"/>
      <c r="F13" s="5">
        <v>20000</v>
      </c>
      <c r="G13" s="4" t="s">
        <v>46</v>
      </c>
      <c r="H13" s="6">
        <v>38843</v>
      </c>
      <c r="I13" s="4" t="str">
        <f t="shared" si="0"/>
        <v>银行存款</v>
      </c>
      <c r="J13" s="4" t="str">
        <f t="shared" si="1"/>
        <v>人民币</v>
      </c>
      <c r="K13" s="7">
        <f t="shared" si="2"/>
        <v>-20000</v>
      </c>
    </row>
    <row r="14" spans="1:11" ht="14.25">
      <c r="A14" s="12">
        <v>100202</v>
      </c>
      <c r="B14" s="4" t="s">
        <v>11</v>
      </c>
      <c r="C14" s="4" t="s">
        <v>47</v>
      </c>
      <c r="D14" s="4" t="s">
        <v>34</v>
      </c>
      <c r="E14" s="5"/>
      <c r="F14" s="5">
        <v>48900</v>
      </c>
      <c r="G14" s="4" t="s">
        <v>35</v>
      </c>
      <c r="H14" s="6">
        <v>38843</v>
      </c>
      <c r="I14" s="4" t="str">
        <f t="shared" si="0"/>
        <v>银行存款</v>
      </c>
      <c r="J14" s="4" t="str">
        <f t="shared" si="1"/>
        <v>人民币</v>
      </c>
      <c r="K14" s="7">
        <f t="shared" si="2"/>
        <v>-48900</v>
      </c>
    </row>
    <row r="15" spans="1:11" ht="14.25">
      <c r="A15" s="12">
        <v>100203</v>
      </c>
      <c r="B15" s="4" t="s">
        <v>11</v>
      </c>
      <c r="C15" s="4" t="s">
        <v>48</v>
      </c>
      <c r="D15" s="4" t="s">
        <v>49</v>
      </c>
      <c r="E15" s="5"/>
      <c r="F15" s="5">
        <v>5800</v>
      </c>
      <c r="G15" s="4" t="s">
        <v>35</v>
      </c>
      <c r="H15" s="6">
        <v>38844</v>
      </c>
      <c r="I15" s="4" t="str">
        <f t="shared" si="0"/>
        <v>银行存款</v>
      </c>
      <c r="J15" s="4" t="str">
        <f t="shared" si="1"/>
        <v>人民币</v>
      </c>
      <c r="K15" s="7">
        <f t="shared" si="2"/>
        <v>-5800</v>
      </c>
    </row>
    <row r="16" spans="1:11" ht="14.25">
      <c r="A16" s="12">
        <v>100204</v>
      </c>
      <c r="B16" s="4" t="s">
        <v>11</v>
      </c>
      <c r="C16" s="4" t="s">
        <v>50</v>
      </c>
      <c r="D16" s="4" t="s">
        <v>51</v>
      </c>
      <c r="E16" s="5"/>
      <c r="F16" s="5">
        <v>89000</v>
      </c>
      <c r="G16" s="4" t="s">
        <v>33</v>
      </c>
      <c r="H16" s="6">
        <v>38844</v>
      </c>
      <c r="I16" s="4" t="str">
        <f t="shared" si="0"/>
        <v>银行存款</v>
      </c>
      <c r="J16" s="4" t="str">
        <f t="shared" si="1"/>
        <v>人民币</v>
      </c>
      <c r="K16" s="7">
        <f t="shared" si="2"/>
        <v>-89000</v>
      </c>
    </row>
    <row r="17" spans="1:11" ht="14.25">
      <c r="A17" s="12">
        <v>100201</v>
      </c>
      <c r="B17" s="4" t="s">
        <v>11</v>
      </c>
      <c r="C17" s="4"/>
      <c r="D17" s="4"/>
      <c r="E17" s="5">
        <v>47500</v>
      </c>
      <c r="F17" s="5"/>
      <c r="G17" s="4" t="s">
        <v>35</v>
      </c>
      <c r="H17" s="6">
        <v>38845</v>
      </c>
      <c r="I17" s="4" t="str">
        <f t="shared" si="0"/>
        <v>银行存款</v>
      </c>
      <c r="J17" s="4" t="str">
        <f t="shared" si="1"/>
        <v>人民币</v>
      </c>
      <c r="K17" s="7">
        <f t="shared" si="2"/>
        <v>47500</v>
      </c>
    </row>
    <row r="18" spans="1:11" ht="14.25">
      <c r="A18" s="12">
        <v>100204</v>
      </c>
      <c r="B18" s="4" t="s">
        <v>11</v>
      </c>
      <c r="C18" s="4" t="s">
        <v>50</v>
      </c>
      <c r="D18" s="4" t="s">
        <v>51</v>
      </c>
      <c r="E18" s="5">
        <v>65000</v>
      </c>
      <c r="F18" s="5"/>
      <c r="G18" s="4" t="s">
        <v>35</v>
      </c>
      <c r="H18" s="6">
        <v>38845</v>
      </c>
      <c r="I18" s="4" t="str">
        <f t="shared" si="0"/>
        <v>银行存款</v>
      </c>
      <c r="J18" s="4" t="str">
        <f t="shared" si="1"/>
        <v>人民币</v>
      </c>
      <c r="K18" s="7">
        <f t="shared" si="2"/>
        <v>65000</v>
      </c>
    </row>
    <row r="19" spans="1:11" ht="15" thickBot="1">
      <c r="A19" s="13">
        <v>212101</v>
      </c>
      <c r="B19" s="8" t="s">
        <v>52</v>
      </c>
      <c r="C19" s="8"/>
      <c r="D19" s="8"/>
      <c r="E19" s="9"/>
      <c r="F19" s="9">
        <v>56900</v>
      </c>
      <c r="G19" s="8"/>
      <c r="H19" s="10">
        <v>38845</v>
      </c>
      <c r="I19" s="8" t="str">
        <f t="shared" si="0"/>
        <v>应付帐款</v>
      </c>
      <c r="J19" s="8" t="str">
        <f t="shared" si="1"/>
        <v>金马</v>
      </c>
      <c r="K19" s="11">
        <f t="shared" si="2"/>
        <v>56900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B7" sqref="B7"/>
    </sheetView>
  </sheetViews>
  <sheetFormatPr defaultColWidth="9.00390625" defaultRowHeight="14.25"/>
  <cols>
    <col min="1" max="1" width="6.625" style="0" customWidth="1"/>
    <col min="2" max="2" width="20.00390625" style="0" customWidth="1"/>
    <col min="3" max="3" width="12.75390625" style="0" customWidth="1"/>
    <col min="4" max="4" width="12.875" style="0" customWidth="1"/>
    <col min="5" max="5" width="12.75390625" style="0" customWidth="1"/>
    <col min="6" max="6" width="12.875" style="0" customWidth="1"/>
  </cols>
  <sheetData>
    <row r="1" spans="1:6" ht="18">
      <c r="A1" s="14" t="s">
        <v>0</v>
      </c>
      <c r="B1" s="15"/>
      <c r="C1" s="15"/>
      <c r="D1" s="15"/>
      <c r="E1" s="15"/>
      <c r="F1" s="16"/>
    </row>
    <row r="2" spans="1:6" ht="14.25">
      <c r="A2" s="17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9" t="s">
        <v>6</v>
      </c>
    </row>
    <row r="3" spans="1:6" ht="14.25">
      <c r="A3" s="20" t="s">
        <v>19</v>
      </c>
      <c r="B3" s="21" t="s">
        <v>7</v>
      </c>
      <c r="C3" s="5">
        <f>'[1]明细科目汇总表(4)'!$F$3</f>
        <v>15000</v>
      </c>
      <c r="D3" s="22">
        <f>D4+D5</f>
        <v>29840</v>
      </c>
      <c r="E3" s="22">
        <f>E4+E5</f>
        <v>1500</v>
      </c>
      <c r="F3" s="23">
        <f>IF(OR(MID(A3,1,1)="1",MID(A3,1,1)="4"),C3+D3-E3,C3+E3-D3)</f>
        <v>43340</v>
      </c>
    </row>
    <row r="4" spans="1:6" ht="14.25">
      <c r="A4" s="20">
        <v>100101</v>
      </c>
      <c r="B4" s="21" t="s">
        <v>8</v>
      </c>
      <c r="C4" s="5">
        <f>'[1]明细科目汇总表(4)'!$F$4</f>
        <v>6000</v>
      </c>
      <c r="D4" s="22">
        <f>SUMIF(代码,A4,借方)</f>
        <v>29840</v>
      </c>
      <c r="E4" s="22">
        <f>SUMIF(代码,A4,贷方)</f>
        <v>700</v>
      </c>
      <c r="F4" s="23">
        <f aca="true" t="shared" si="0" ref="F4:F16">IF(OR(MID(A4,1,1)="1",MID(A4,1,1)="4"),C4+D4-E4,C4+E4-D4)</f>
        <v>35140</v>
      </c>
    </row>
    <row r="5" spans="1:6" ht="14.25">
      <c r="A5" s="20">
        <v>100102</v>
      </c>
      <c r="B5" s="21" t="s">
        <v>9</v>
      </c>
      <c r="C5" s="5">
        <f>'[1]明细科目汇总表(4)'!$F$5</f>
        <v>9000</v>
      </c>
      <c r="D5" s="22">
        <f>SUMIF(代码,A5,借方)</f>
        <v>0</v>
      </c>
      <c r="E5" s="22">
        <f>SUMIF(代码,A5,贷方)</f>
        <v>800</v>
      </c>
      <c r="F5" s="23">
        <f t="shared" si="0"/>
        <v>8200</v>
      </c>
    </row>
    <row r="6" spans="1:6" ht="14.25">
      <c r="A6" s="20" t="s">
        <v>20</v>
      </c>
      <c r="B6" s="21" t="s">
        <v>10</v>
      </c>
      <c r="C6" s="5">
        <f>'[1]明细科目汇总表(4)'!$F$6</f>
        <v>650000</v>
      </c>
      <c r="D6" s="22">
        <f>D7+D8+D9+D10</f>
        <v>124550</v>
      </c>
      <c r="E6" s="22">
        <f>E7+E8+E9+E10</f>
        <v>176200</v>
      </c>
      <c r="F6" s="23">
        <f t="shared" si="0"/>
        <v>598350</v>
      </c>
    </row>
    <row r="7" spans="1:6" ht="14.25">
      <c r="A7" s="20">
        <v>100201</v>
      </c>
      <c r="B7" s="21" t="s">
        <v>11</v>
      </c>
      <c r="C7" s="5">
        <f>'[1]明细科目汇总表(4)'!$F$7</f>
        <v>120000</v>
      </c>
      <c r="D7" s="22">
        <f>SUMIF(代码,A7,借方)</f>
        <v>59550</v>
      </c>
      <c r="E7" s="22">
        <f>SUMIF(代码,A7,贷方)</f>
        <v>32500</v>
      </c>
      <c r="F7" s="23">
        <f t="shared" si="0"/>
        <v>147050</v>
      </c>
    </row>
    <row r="8" spans="1:6" ht="14.25">
      <c r="A8" s="20">
        <v>100202</v>
      </c>
      <c r="B8" s="21" t="s">
        <v>12</v>
      </c>
      <c r="C8" s="5">
        <f>'[1]明细科目汇总表(4)'!$F$8</f>
        <v>150000</v>
      </c>
      <c r="D8" s="22">
        <f>SUMIF(代码,A8,借方)</f>
        <v>0</v>
      </c>
      <c r="E8" s="22">
        <f>SUMIF(代码,A8,贷方)</f>
        <v>48900</v>
      </c>
      <c r="F8" s="23">
        <f t="shared" si="0"/>
        <v>101100</v>
      </c>
    </row>
    <row r="9" spans="1:6" ht="14.25">
      <c r="A9" s="20">
        <v>100203</v>
      </c>
      <c r="B9" s="21" t="s">
        <v>13</v>
      </c>
      <c r="C9" s="5">
        <f>'[1]明细科目汇总表(4)'!$F$9</f>
        <v>100000</v>
      </c>
      <c r="D9" s="22">
        <f>SUMIF(代码,A9,借方)</f>
        <v>0</v>
      </c>
      <c r="E9" s="22">
        <f>SUMIF(代码,A9,贷方)</f>
        <v>5800</v>
      </c>
      <c r="F9" s="23">
        <f t="shared" si="0"/>
        <v>94200</v>
      </c>
    </row>
    <row r="10" spans="1:6" ht="14.25">
      <c r="A10" s="20">
        <v>100204</v>
      </c>
      <c r="B10" s="21" t="s">
        <v>14</v>
      </c>
      <c r="C10" s="5">
        <f>'[1]明细科目汇总表(4)'!$F$10</f>
        <v>280000</v>
      </c>
      <c r="D10" s="22">
        <f>SUMIF(代码,A10,借方)</f>
        <v>65000</v>
      </c>
      <c r="E10" s="22">
        <f>SUMIF(代码,A10,贷方)</f>
        <v>89000</v>
      </c>
      <c r="F10" s="23">
        <f t="shared" si="0"/>
        <v>256000</v>
      </c>
    </row>
    <row r="11" spans="1:6" ht="14.25">
      <c r="A11" s="20" t="s">
        <v>21</v>
      </c>
      <c r="B11" s="21" t="s">
        <v>15</v>
      </c>
      <c r="C11" s="5">
        <f>'[1]明细科目汇总表(4)'!$F$11</f>
        <v>59500</v>
      </c>
      <c r="D11" s="22">
        <f>D12+D13+D14</f>
        <v>11560</v>
      </c>
      <c r="E11" s="22">
        <f>E12+E13+E14</f>
        <v>0</v>
      </c>
      <c r="F11" s="23">
        <f t="shared" si="0"/>
        <v>47940</v>
      </c>
    </row>
    <row r="12" spans="1:6" ht="14.25">
      <c r="A12" s="20">
        <v>550201</v>
      </c>
      <c r="B12" s="21" t="s">
        <v>54</v>
      </c>
      <c r="C12" s="5">
        <f>'[1]明细科目汇总表(4)'!$F$12</f>
        <v>8000</v>
      </c>
      <c r="D12" s="22">
        <f>SUMIF(代码,A12,借方)</f>
        <v>480</v>
      </c>
      <c r="E12" s="22">
        <f>SUMIF(代码,A12,贷方)</f>
        <v>0</v>
      </c>
      <c r="F12" s="23">
        <f t="shared" si="0"/>
        <v>7520</v>
      </c>
    </row>
    <row r="13" spans="1:6" ht="14.25">
      <c r="A13" s="20">
        <v>550202</v>
      </c>
      <c r="B13" s="21" t="s">
        <v>16</v>
      </c>
      <c r="C13" s="5">
        <f>'[1]明细科目汇总表(4)'!$F$13</f>
        <v>1500</v>
      </c>
      <c r="D13" s="22">
        <f>SUMIF(代码,A13,借方)</f>
        <v>1280</v>
      </c>
      <c r="E13" s="22">
        <f>SUMIF(代码,A13,贷方)</f>
        <v>0</v>
      </c>
      <c r="F13" s="23">
        <f t="shared" si="0"/>
        <v>220</v>
      </c>
    </row>
    <row r="14" spans="1:6" ht="14.25">
      <c r="A14" s="20">
        <v>550203</v>
      </c>
      <c r="B14" s="21" t="s">
        <v>55</v>
      </c>
      <c r="C14" s="5">
        <f>'[1]明细科目汇总表(4)'!$F$14</f>
        <v>50000</v>
      </c>
      <c r="D14" s="22">
        <f>SUMIF(代码,A14,借方)</f>
        <v>9800</v>
      </c>
      <c r="E14" s="22">
        <f>SUMIF(代码,A14,贷方)</f>
        <v>0</v>
      </c>
      <c r="F14" s="23">
        <f t="shared" si="0"/>
        <v>40200</v>
      </c>
    </row>
    <row r="15" spans="1:6" ht="14.25">
      <c r="A15" s="20" t="s">
        <v>22</v>
      </c>
      <c r="B15" s="21" t="s">
        <v>17</v>
      </c>
      <c r="C15" s="5">
        <f>'[1]明细科目汇总表(4)'!$F$15</f>
        <v>71000</v>
      </c>
      <c r="D15" s="22">
        <f>D16</f>
        <v>0</v>
      </c>
      <c r="E15" s="22">
        <f>E16</f>
        <v>56900</v>
      </c>
      <c r="F15" s="23">
        <f t="shared" si="0"/>
        <v>127900</v>
      </c>
    </row>
    <row r="16" spans="1:6" ht="15" thickBot="1">
      <c r="A16" s="24">
        <v>212101</v>
      </c>
      <c r="B16" s="25" t="s">
        <v>18</v>
      </c>
      <c r="C16" s="9">
        <f>'[1]明细科目汇总表(4)'!$F$16</f>
        <v>71000</v>
      </c>
      <c r="D16" s="26">
        <f>SUMIF(代码,A16,借方)</f>
        <v>0</v>
      </c>
      <c r="E16" s="26">
        <f>SUMIF(代码,A16,贷方)</f>
        <v>56900</v>
      </c>
      <c r="F16" s="27">
        <f t="shared" si="0"/>
        <v>127900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1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qqq</dc:title>
  <dc:subject>qq</dc:subject>
  <dc:creator>qq</dc:creator>
  <cp:keywords>qqq</cp:keywords>
  <dc:description/>
  <cp:lastModifiedBy>李春艳</cp:lastModifiedBy>
  <cp:lastPrinted>2005-08-17T02:34:09Z</cp:lastPrinted>
  <dcterms:created xsi:type="dcterms:W3CDTF">2005-08-16T08:24:00Z</dcterms:created>
  <dcterms:modified xsi:type="dcterms:W3CDTF">2005-08-17T02:35:08Z</dcterms:modified>
  <cp:category>qq</cp:category>
  <cp:version/>
  <cp:contentType/>
  <cp:contentStatus/>
</cp:coreProperties>
</file>