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911"/>
  </bookViews>
  <sheets>
    <sheet name="最佳还款方案决策模型" sheetId="10" r:id="rId1"/>
  </sheets>
  <calcPr calcId="144525"/>
</workbook>
</file>

<file path=xl/sharedStrings.xml><?xml version="1.0" encoding="utf-8"?>
<sst xmlns="http://schemas.openxmlformats.org/spreadsheetml/2006/main" count="19" uniqueCount="15">
  <si>
    <t>基本信息</t>
  </si>
  <si>
    <t>贷款时间</t>
  </si>
  <si>
    <t>贷款金额</t>
  </si>
  <si>
    <t>贷款利率</t>
  </si>
  <si>
    <t>贷款年限</t>
  </si>
  <si>
    <t>企业可承受最高月还款额</t>
  </si>
  <si>
    <t>最优还款方式</t>
  </si>
  <si>
    <t>方案1：等额本息</t>
  </si>
  <si>
    <t>方案2：等额本金</t>
  </si>
  <si>
    <t>月份数</t>
  </si>
  <si>
    <t>每月偿还额</t>
  </si>
  <si>
    <t>月利率</t>
  </si>
  <si>
    <t>累计归还本金</t>
  </si>
  <si>
    <t>还款本息总额</t>
  </si>
  <si>
    <t>最高月还款额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</si>
</sst>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8" formatCode="&quot;￥&quot;#,##0.00;[Red]&quot;￥&quot;\-#,##0.00"/>
    <numFmt numFmtId="7" formatCode="&quot;￥&quot;#,##0.00;&quot;￥&quot;\-#,##0.00"/>
    <numFmt numFmtId="176" formatCode="&quot;￥&quot;#,##0.00_);[Red]\(&quot;￥&quot;#,##0.00\)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华文中宋"/>
      <charset val="134"/>
    </font>
    <font>
      <b/>
      <sz val="10"/>
      <color indexed="9"/>
      <name val="宋体"/>
      <charset val="134"/>
    </font>
    <font>
      <b/>
      <sz val="10"/>
      <name val="宋体"/>
      <charset val="134"/>
    </font>
    <font>
      <b/>
      <sz val="10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6B1B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4" borderId="2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7" borderId="2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5" fillId="16" borderId="27" applyNumberFormat="0" applyAlignment="0" applyProtection="0">
      <alignment vertical="center"/>
    </xf>
    <xf numFmtId="0" fontId="14" fillId="16" borderId="25" applyNumberFormat="0" applyAlignment="0" applyProtection="0">
      <alignment vertical="center"/>
    </xf>
    <xf numFmtId="0" fontId="23" fillId="31" borderId="2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>
      <alignment vertical="center"/>
    </xf>
    <xf numFmtId="14" fontId="1" fillId="0" borderId="2" xfId="0" applyNumberFormat="1" applyFont="1" applyBorder="1">
      <alignment vertical="center"/>
    </xf>
    <xf numFmtId="0" fontId="3" fillId="2" borderId="3" xfId="0" applyFont="1" applyFill="1" applyBorder="1">
      <alignment vertical="center"/>
    </xf>
    <xf numFmtId="7" fontId="1" fillId="0" borderId="4" xfId="0" applyNumberFormat="1" applyFont="1" applyBorder="1">
      <alignment vertical="center"/>
    </xf>
    <xf numFmtId="10" fontId="1" fillId="0" borderId="4" xfId="0" applyNumberFormat="1" applyFont="1" applyBorder="1">
      <alignment vertical="center"/>
    </xf>
    <xf numFmtId="0" fontId="1" fillId="0" borderId="4" xfId="0" applyFont="1" applyBorder="1">
      <alignment vertical="center"/>
    </xf>
    <xf numFmtId="0" fontId="3" fillId="2" borderId="5" xfId="0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12" xfId="0" applyFont="1" applyBorder="1">
      <alignment vertical="center"/>
    </xf>
    <xf numFmtId="8" fontId="1" fillId="0" borderId="13" xfId="0" applyNumberFormat="1" applyFont="1" applyBorder="1">
      <alignment vertical="center"/>
    </xf>
    <xf numFmtId="0" fontId="1" fillId="0" borderId="14" xfId="0" applyFont="1" applyBorder="1">
      <alignment vertical="center"/>
    </xf>
    <xf numFmtId="10" fontId="1" fillId="0" borderId="15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16" xfId="0" applyNumberFormat="1" applyFont="1" applyBorder="1">
      <alignment vertical="center"/>
    </xf>
    <xf numFmtId="0" fontId="4" fillId="4" borderId="12" xfId="0" applyFont="1" applyFill="1" applyBorder="1">
      <alignment vertical="center"/>
    </xf>
    <xf numFmtId="8" fontId="1" fillId="5" borderId="13" xfId="0" applyNumberFormat="1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1" fillId="0" borderId="15" xfId="0" applyFont="1" applyBorder="1">
      <alignment vertical="center"/>
    </xf>
    <xf numFmtId="176" fontId="1" fillId="5" borderId="16" xfId="0" applyNumberFormat="1" applyFont="1" applyFill="1" applyBorder="1">
      <alignment vertical="center"/>
    </xf>
    <xf numFmtId="0" fontId="4" fillId="4" borderId="17" xfId="0" applyFont="1" applyFill="1" applyBorder="1">
      <alignment vertical="center"/>
    </xf>
    <xf numFmtId="8" fontId="1" fillId="5" borderId="18" xfId="0" applyNumberFormat="1" applyFont="1" applyFill="1" applyBorder="1">
      <alignment vertical="center"/>
    </xf>
    <xf numFmtId="0" fontId="4" fillId="4" borderId="19" xfId="0" applyFont="1" applyFill="1" applyBorder="1">
      <alignment vertical="center"/>
    </xf>
    <xf numFmtId="0" fontId="1" fillId="0" borderId="20" xfId="0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5" borderId="21" xfId="0" applyNumberFormat="1" applyFont="1" applyFill="1" applyBorder="1">
      <alignment vertical="center"/>
    </xf>
    <xf numFmtId="0" fontId="1" fillId="6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6B1BA"/>
      <color rgb="00CF1DC2"/>
      <color rgb="0000FF00"/>
      <color rgb="00FF0066"/>
      <color rgb="00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37"/>
  <sheetViews>
    <sheetView showGridLines="0" tabSelected="1" workbookViewId="0">
      <selection activeCell="K24" sqref="K24"/>
    </sheetView>
  </sheetViews>
  <sheetFormatPr defaultColWidth="9" defaultRowHeight="14" outlineLevelCol="7"/>
  <cols>
    <col min="1" max="1" width="4.12727272727273" customWidth="1"/>
    <col min="2" max="2" width="21.8727272727273" customWidth="1"/>
    <col min="3" max="3" width="24.8727272727273" customWidth="1"/>
    <col min="4" max="4" width="6.12727272727273" customWidth="1"/>
    <col min="5" max="5" width="13.6272727272727" customWidth="1"/>
    <col min="6" max="6" width="9.75454545454545" customWidth="1"/>
    <col min="7" max="7" width="13.2545454545455" customWidth="1"/>
    <col min="8" max="8" width="15.6272727272727" customWidth="1"/>
    <col min="9" max="9" width="13.8727272727273" customWidth="1"/>
    <col min="10" max="10" width="11.7545454545455" customWidth="1"/>
  </cols>
  <sheetData>
    <row r="1" ht="42.75" customHeight="1" spans="2:8">
      <c r="B1" s="2" t="s">
        <v>0</v>
      </c>
      <c r="C1" s="2"/>
      <c r="D1" s="3"/>
      <c r="E1" s="3"/>
      <c r="F1" s="3"/>
      <c r="G1" s="3"/>
      <c r="H1" s="3"/>
    </row>
    <row r="2" s="1" customFormat="1" ht="15.95" customHeight="1" spans="2:3">
      <c r="B2" s="4" t="s">
        <v>1</v>
      </c>
      <c r="C2" s="5">
        <v>48580</v>
      </c>
    </row>
    <row r="3" s="1" customFormat="1" ht="15.95" customHeight="1" spans="2:3">
      <c r="B3" s="6" t="s">
        <v>2</v>
      </c>
      <c r="C3" s="7">
        <v>150000</v>
      </c>
    </row>
    <row r="4" s="1" customFormat="1" ht="15.95" customHeight="1" spans="2:3">
      <c r="B4" s="6" t="s">
        <v>3</v>
      </c>
      <c r="C4" s="8">
        <v>0.0814</v>
      </c>
    </row>
    <row r="5" s="1" customFormat="1" ht="15.95" customHeight="1" spans="2:3">
      <c r="B5" s="6" t="s">
        <v>4</v>
      </c>
      <c r="C5" s="9">
        <v>2</v>
      </c>
    </row>
    <row r="6" s="1" customFormat="1" ht="15.95" customHeight="1" spans="2:3">
      <c r="B6" s="6" t="s">
        <v>5</v>
      </c>
      <c r="C6" s="7">
        <v>7000</v>
      </c>
    </row>
    <row r="7" s="1" customFormat="1" ht="18.75" customHeight="1" spans="2:3">
      <c r="B7" s="10" t="s">
        <v>6</v>
      </c>
      <c r="C7" s="11" t="str">
        <f>IF(C35&lt;H35,"等额本息还贷法","等额本金还贷法")</f>
        <v>等额本金还贷法</v>
      </c>
    </row>
    <row r="8" s="1" customFormat="1" ht="6.75" customHeight="1" spans="2:8">
      <c r="B8" s="12"/>
      <c r="C8" s="12"/>
      <c r="D8" s="12"/>
      <c r="E8" s="12"/>
      <c r="F8" s="12"/>
      <c r="G8" s="12"/>
      <c r="H8" s="12"/>
    </row>
    <row r="9" s="1" customFormat="1" ht="18.75" customHeight="1" spans="2:8">
      <c r="B9" s="13" t="s">
        <v>7</v>
      </c>
      <c r="C9" s="13"/>
      <c r="D9" s="14"/>
      <c r="E9" s="13" t="s">
        <v>8</v>
      </c>
      <c r="F9" s="13"/>
      <c r="G9" s="13"/>
      <c r="H9" s="13"/>
    </row>
    <row r="10" s="1" customFormat="1" ht="18.75" customHeight="1" spans="2:8">
      <c r="B10" s="15" t="s">
        <v>9</v>
      </c>
      <c r="C10" s="16" t="s">
        <v>10</v>
      </c>
      <c r="E10" s="17" t="s">
        <v>9</v>
      </c>
      <c r="F10" s="18" t="s">
        <v>11</v>
      </c>
      <c r="G10" s="18" t="s">
        <v>12</v>
      </c>
      <c r="H10" s="19" t="s">
        <v>10</v>
      </c>
    </row>
    <row r="11" s="1" customFormat="1" ht="13" spans="2:8">
      <c r="B11" s="20">
        <v>1</v>
      </c>
      <c r="C11" s="21">
        <f>PMT($C$4/12,$C$5*12,-$C$3)</f>
        <v>6793.6754749678</v>
      </c>
      <c r="E11" s="22">
        <v>1</v>
      </c>
      <c r="F11" s="23">
        <v>0.0067</v>
      </c>
      <c r="G11" s="24">
        <v>0</v>
      </c>
      <c r="H11" s="25">
        <f>$C$3/($C$5*12)+($C$3-G11)*F11</f>
        <v>7255</v>
      </c>
    </row>
    <row r="12" s="1" customFormat="1" ht="13" spans="2:8">
      <c r="B12" s="20">
        <v>2</v>
      </c>
      <c r="C12" s="21">
        <f t="shared" ref="C12:C34" si="0">PMT($C$4/12,$C$5*12,-$C$3)</f>
        <v>6793.6754749678</v>
      </c>
      <c r="E12" s="22">
        <v>2</v>
      </c>
      <c r="F12" s="23">
        <v>0.0067</v>
      </c>
      <c r="G12" s="24">
        <f>G11+H11</f>
        <v>7255</v>
      </c>
      <c r="H12" s="25">
        <f t="shared" ref="H12:H34" si="1">$C$3/($C$5*12)+($C$3-G12)*F12</f>
        <v>7206.3915</v>
      </c>
    </row>
    <row r="13" s="1" customFormat="1" ht="13" spans="2:8">
      <c r="B13" s="20">
        <v>3</v>
      </c>
      <c r="C13" s="21">
        <f t="shared" si="0"/>
        <v>6793.6754749678</v>
      </c>
      <c r="E13" s="22">
        <v>3</v>
      </c>
      <c r="F13" s="23">
        <v>0.0067</v>
      </c>
      <c r="G13" s="24">
        <f t="shared" ref="G13:G34" si="2">G12+H12</f>
        <v>14461.3915</v>
      </c>
      <c r="H13" s="25">
        <f t="shared" si="1"/>
        <v>7158.10867695</v>
      </c>
    </row>
    <row r="14" s="1" customFormat="1" ht="13" spans="2:8">
      <c r="B14" s="20">
        <v>4</v>
      </c>
      <c r="C14" s="21">
        <f t="shared" si="0"/>
        <v>6793.6754749678</v>
      </c>
      <c r="E14" s="22">
        <v>4</v>
      </c>
      <c r="F14" s="23">
        <v>0.0067</v>
      </c>
      <c r="G14" s="24">
        <f t="shared" si="2"/>
        <v>21619.50017695</v>
      </c>
      <c r="H14" s="25">
        <f t="shared" si="1"/>
        <v>7110.14934881444</v>
      </c>
    </row>
    <row r="15" s="1" customFormat="1" ht="13" spans="2:8">
      <c r="B15" s="20">
        <v>5</v>
      </c>
      <c r="C15" s="21">
        <f t="shared" si="0"/>
        <v>6793.6754749678</v>
      </c>
      <c r="E15" s="22">
        <v>5</v>
      </c>
      <c r="F15" s="23">
        <v>0.0067</v>
      </c>
      <c r="G15" s="24">
        <f t="shared" si="2"/>
        <v>28729.6495257644</v>
      </c>
      <c r="H15" s="25">
        <f t="shared" si="1"/>
        <v>7062.51134817738</v>
      </c>
    </row>
    <row r="16" s="1" customFormat="1" ht="13" spans="2:8">
      <c r="B16" s="20">
        <v>6</v>
      </c>
      <c r="C16" s="21">
        <f t="shared" si="0"/>
        <v>6793.6754749678</v>
      </c>
      <c r="E16" s="22">
        <v>6</v>
      </c>
      <c r="F16" s="23">
        <v>0.0067</v>
      </c>
      <c r="G16" s="24">
        <f t="shared" si="2"/>
        <v>35792.1608739418</v>
      </c>
      <c r="H16" s="25">
        <f t="shared" si="1"/>
        <v>7015.19252214459</v>
      </c>
    </row>
    <row r="17" s="1" customFormat="1" ht="13" hidden="1" spans="2:8">
      <c r="B17" s="20">
        <v>7</v>
      </c>
      <c r="C17" s="21">
        <f t="shared" si="0"/>
        <v>6793.6754749678</v>
      </c>
      <c r="E17" s="22">
        <v>7</v>
      </c>
      <c r="F17" s="23">
        <v>0.0067</v>
      </c>
      <c r="G17" s="24">
        <f t="shared" si="2"/>
        <v>42807.3533960864</v>
      </c>
      <c r="H17" s="25">
        <f t="shared" si="1"/>
        <v>6968.19073224622</v>
      </c>
    </row>
    <row r="18" s="1" customFormat="1" ht="13" hidden="1" spans="2:8">
      <c r="B18" s="20">
        <v>8</v>
      </c>
      <c r="C18" s="21">
        <f t="shared" si="0"/>
        <v>6793.6754749678</v>
      </c>
      <c r="E18" s="22">
        <v>8</v>
      </c>
      <c r="F18" s="23">
        <v>0.0067</v>
      </c>
      <c r="G18" s="24">
        <f t="shared" si="2"/>
        <v>49775.5441283326</v>
      </c>
      <c r="H18" s="25">
        <f t="shared" si="1"/>
        <v>6921.50385434017</v>
      </c>
    </row>
    <row r="19" s="1" customFormat="1" ht="13" hidden="1" spans="2:8">
      <c r="B19" s="20">
        <v>9</v>
      </c>
      <c r="C19" s="21">
        <f t="shared" si="0"/>
        <v>6793.6754749678</v>
      </c>
      <c r="E19" s="22">
        <v>9</v>
      </c>
      <c r="F19" s="23">
        <v>0.0067</v>
      </c>
      <c r="G19" s="24">
        <f t="shared" si="2"/>
        <v>56697.0479826728</v>
      </c>
      <c r="H19" s="25">
        <f t="shared" si="1"/>
        <v>6875.12977851609</v>
      </c>
    </row>
    <row r="20" s="1" customFormat="1" ht="13" hidden="1" spans="2:8">
      <c r="B20" s="20">
        <v>10</v>
      </c>
      <c r="C20" s="21">
        <f t="shared" si="0"/>
        <v>6793.6754749678</v>
      </c>
      <c r="E20" s="22">
        <v>10</v>
      </c>
      <c r="F20" s="23">
        <v>0.0067</v>
      </c>
      <c r="G20" s="24">
        <f t="shared" si="2"/>
        <v>63572.1777611889</v>
      </c>
      <c r="H20" s="25">
        <f t="shared" si="1"/>
        <v>6829.06640900003</v>
      </c>
    </row>
    <row r="21" s="1" customFormat="1" ht="13" hidden="1" spans="2:8">
      <c r="B21" s="20">
        <v>11</v>
      </c>
      <c r="C21" s="21">
        <f t="shared" si="0"/>
        <v>6793.6754749678</v>
      </c>
      <c r="E21" s="22">
        <v>11</v>
      </c>
      <c r="F21" s="23">
        <v>0.0067</v>
      </c>
      <c r="G21" s="24">
        <f t="shared" si="2"/>
        <v>70401.2441701889</v>
      </c>
      <c r="H21" s="25">
        <f t="shared" si="1"/>
        <v>6783.31166405973</v>
      </c>
    </row>
    <row r="22" s="1" customFormat="1" ht="13" hidden="1" spans="2:8">
      <c r="B22" s="20">
        <v>12</v>
      </c>
      <c r="C22" s="21">
        <f t="shared" si="0"/>
        <v>6793.6754749678</v>
      </c>
      <c r="E22" s="22">
        <v>12</v>
      </c>
      <c r="F22" s="23">
        <v>0.0067</v>
      </c>
      <c r="G22" s="24">
        <f t="shared" si="2"/>
        <v>77184.5558342486</v>
      </c>
      <c r="H22" s="25">
        <f t="shared" si="1"/>
        <v>6737.86347591053</v>
      </c>
    </row>
    <row r="23" s="1" customFormat="1" ht="13" hidden="1" spans="2:8">
      <c r="B23" s="20">
        <v>13</v>
      </c>
      <c r="C23" s="21">
        <f t="shared" si="0"/>
        <v>6793.6754749678</v>
      </c>
      <c r="E23" s="22">
        <v>13</v>
      </c>
      <c r="F23" s="23">
        <v>0.0067</v>
      </c>
      <c r="G23" s="24">
        <f t="shared" si="2"/>
        <v>83922.4193101592</v>
      </c>
      <c r="H23" s="25">
        <f t="shared" si="1"/>
        <v>6692.71979062193</v>
      </c>
    </row>
    <row r="24" s="1" customFormat="1" ht="13" spans="2:8">
      <c r="B24" s="20">
        <v>14</v>
      </c>
      <c r="C24" s="21">
        <f t="shared" si="0"/>
        <v>6793.6754749678</v>
      </c>
      <c r="E24" s="22">
        <v>14</v>
      </c>
      <c r="F24" s="23">
        <v>0.0067</v>
      </c>
      <c r="G24" s="24">
        <f t="shared" si="2"/>
        <v>90615.1391007811</v>
      </c>
      <c r="H24" s="25">
        <f t="shared" si="1"/>
        <v>6647.87856802477</v>
      </c>
    </row>
    <row r="25" s="1" customFormat="1" ht="13" spans="2:8">
      <c r="B25" s="20">
        <v>15</v>
      </c>
      <c r="C25" s="21">
        <f t="shared" si="0"/>
        <v>6793.6754749678</v>
      </c>
      <c r="E25" s="22">
        <v>15</v>
      </c>
      <c r="F25" s="23">
        <v>0.0067</v>
      </c>
      <c r="G25" s="24">
        <f t="shared" si="2"/>
        <v>97263.0176688059</v>
      </c>
      <c r="H25" s="25">
        <f t="shared" si="1"/>
        <v>6603.337781619</v>
      </c>
    </row>
    <row r="26" s="1" customFormat="1" ht="13" spans="2:8">
      <c r="B26" s="20">
        <v>16</v>
      </c>
      <c r="C26" s="21">
        <f t="shared" si="0"/>
        <v>6793.6754749678</v>
      </c>
      <c r="E26" s="22">
        <v>16</v>
      </c>
      <c r="F26" s="23">
        <v>0.0067</v>
      </c>
      <c r="G26" s="24">
        <f t="shared" si="2"/>
        <v>103866.355450425</v>
      </c>
      <c r="H26" s="25">
        <f t="shared" si="1"/>
        <v>6559.09541848215</v>
      </c>
    </row>
    <row r="27" s="1" customFormat="1" ht="13" spans="2:8">
      <c r="B27" s="20">
        <v>17</v>
      </c>
      <c r="C27" s="21">
        <f t="shared" si="0"/>
        <v>6793.6754749678</v>
      </c>
      <c r="E27" s="22">
        <v>17</v>
      </c>
      <c r="F27" s="23">
        <v>0.0067</v>
      </c>
      <c r="G27" s="24">
        <f t="shared" si="2"/>
        <v>110425.450868907</v>
      </c>
      <c r="H27" s="25">
        <f t="shared" si="1"/>
        <v>6515.14947917832</v>
      </c>
    </row>
    <row r="28" s="1" customFormat="1" ht="13" spans="2:8">
      <c r="B28" s="20">
        <v>18</v>
      </c>
      <c r="C28" s="21">
        <f t="shared" si="0"/>
        <v>6793.6754749678</v>
      </c>
      <c r="E28" s="22">
        <v>18</v>
      </c>
      <c r="F28" s="23">
        <v>0.0067</v>
      </c>
      <c r="G28" s="24">
        <f t="shared" si="2"/>
        <v>116940.600348085</v>
      </c>
      <c r="H28" s="25">
        <f t="shared" si="1"/>
        <v>6471.49797766783</v>
      </c>
    </row>
    <row r="29" s="1" customFormat="1" ht="13" spans="2:8">
      <c r="B29" s="20">
        <v>19</v>
      </c>
      <c r="C29" s="21">
        <f t="shared" si="0"/>
        <v>6793.6754749678</v>
      </c>
      <c r="E29" s="22">
        <v>19</v>
      </c>
      <c r="F29" s="23">
        <v>0.0067</v>
      </c>
      <c r="G29" s="24">
        <f t="shared" si="2"/>
        <v>123412.098325753</v>
      </c>
      <c r="H29" s="25">
        <f t="shared" si="1"/>
        <v>6428.13894121745</v>
      </c>
    </row>
    <row r="30" s="1" customFormat="1" ht="13" spans="2:8">
      <c r="B30" s="20">
        <v>20</v>
      </c>
      <c r="C30" s="21">
        <f t="shared" si="0"/>
        <v>6793.6754749678</v>
      </c>
      <c r="E30" s="22">
        <v>20</v>
      </c>
      <c r="F30" s="23">
        <v>0.0067</v>
      </c>
      <c r="G30" s="24">
        <f t="shared" si="2"/>
        <v>129840.237266971</v>
      </c>
      <c r="H30" s="25">
        <f t="shared" si="1"/>
        <v>6385.0704103113</v>
      </c>
    </row>
    <row r="31" s="1" customFormat="1" ht="13" spans="2:8">
      <c r="B31" s="20">
        <v>21</v>
      </c>
      <c r="C31" s="21">
        <f t="shared" si="0"/>
        <v>6793.6754749678</v>
      </c>
      <c r="E31" s="22">
        <v>21</v>
      </c>
      <c r="F31" s="23">
        <v>0.0067</v>
      </c>
      <c r="G31" s="24">
        <f t="shared" si="2"/>
        <v>136225.307677282</v>
      </c>
      <c r="H31" s="25">
        <f t="shared" si="1"/>
        <v>6342.29043856221</v>
      </c>
    </row>
    <row r="32" s="1" customFormat="1" ht="13" spans="2:8">
      <c r="B32" s="20">
        <v>22</v>
      </c>
      <c r="C32" s="21">
        <f t="shared" si="0"/>
        <v>6793.6754749678</v>
      </c>
      <c r="E32" s="22">
        <v>22</v>
      </c>
      <c r="F32" s="23">
        <v>0.0067</v>
      </c>
      <c r="G32" s="24">
        <f t="shared" si="2"/>
        <v>142567.598115844</v>
      </c>
      <c r="H32" s="25">
        <f t="shared" si="1"/>
        <v>6299.79709262384</v>
      </c>
    </row>
    <row r="33" s="1" customFormat="1" ht="13" spans="2:8">
      <c r="B33" s="20">
        <v>23</v>
      </c>
      <c r="C33" s="21">
        <f t="shared" si="0"/>
        <v>6793.6754749678</v>
      </c>
      <c r="E33" s="22">
        <v>23</v>
      </c>
      <c r="F33" s="23">
        <v>0.0067</v>
      </c>
      <c r="G33" s="24">
        <f t="shared" si="2"/>
        <v>148867.395208468</v>
      </c>
      <c r="H33" s="25">
        <f t="shared" si="1"/>
        <v>6257.58845210326</v>
      </c>
    </row>
    <row r="34" s="1" customFormat="1" ht="13" spans="2:8">
      <c r="B34" s="20">
        <v>24</v>
      </c>
      <c r="C34" s="21">
        <f t="shared" si="0"/>
        <v>6793.6754749678</v>
      </c>
      <c r="E34" s="22">
        <v>24</v>
      </c>
      <c r="F34" s="23">
        <v>0.0067</v>
      </c>
      <c r="G34" s="24">
        <f t="shared" si="2"/>
        <v>155124.983660571</v>
      </c>
      <c r="H34" s="25">
        <f t="shared" si="1"/>
        <v>6215.66260947417</v>
      </c>
    </row>
    <row r="35" s="1" customFormat="1" ht="13" spans="2:8">
      <c r="B35" s="26" t="s">
        <v>13</v>
      </c>
      <c r="C35" s="27">
        <f>SUM(C11:C34)</f>
        <v>163048.211399227</v>
      </c>
      <c r="E35" s="28" t="s">
        <v>13</v>
      </c>
      <c r="F35" s="29"/>
      <c r="G35" s="24"/>
      <c r="H35" s="30">
        <f>SUM(H11:H34)</f>
        <v>161340.646270045</v>
      </c>
    </row>
    <row r="36" s="1" customFormat="1" ht="13.75" spans="2:8">
      <c r="B36" s="31" t="s">
        <v>14</v>
      </c>
      <c r="C36" s="32">
        <f>MAX(C11:C34)</f>
        <v>6793.6754749678</v>
      </c>
      <c r="E36" s="33" t="s">
        <v>14</v>
      </c>
      <c r="F36" s="34"/>
      <c r="G36" s="35"/>
      <c r="H36" s="36">
        <f>MAX(H11:H34)</f>
        <v>7255</v>
      </c>
    </row>
    <row r="37" ht="14.75" spans="3:8">
      <c r="C37" s="37" t="str">
        <f>IF(C36&lt;C6,"可以考虑此方式","不可考虑此方式")</f>
        <v>可以考虑此方式</v>
      </c>
      <c r="H37" s="37" t="str">
        <f>IF(H36&lt;C6,"可以考虑此方式","不可考虑此方式")</f>
        <v>不可考虑此方式</v>
      </c>
    </row>
  </sheetData>
  <mergeCells count="4">
    <mergeCell ref="B1:C1"/>
    <mergeCell ref="B8:H8"/>
    <mergeCell ref="B9:C9"/>
    <mergeCell ref="E9:H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最佳还款方案决策模型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2012-06-28T01:16:00Z</dcterms:created>
  <dcterms:modified xsi:type="dcterms:W3CDTF">2020-11-14T16:06:28Z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