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554" activeTab="2"/>
  </bookViews>
  <sheets>
    <sheet name="总分类账" sheetId="6" r:id="rId1"/>
    <sheet name="利润表 " sheetId="7" r:id="rId2"/>
    <sheet name="利润表结构分析" sheetId="8" r:id="rId3"/>
  </sheets>
  <externalReferences>
    <externalReference r:id="rId4"/>
    <externalReference r:id="rId5"/>
    <externalReference r:id="rId6"/>
    <externalReference r:id="rId7"/>
  </externalReferences>
  <definedNames>
    <definedName name="科目编码" localSheetId="0">[1]企业会计科目!$A$3:$A$99</definedName>
    <definedName name="科目编码">[2]企业会计科目!$A$3:$A$100</definedName>
    <definedName name="科目名称" localSheetId="0">[1]企业会计科目!$B$3:$B$99</definedName>
    <definedName name="科目名称">[2]企业会计科目!$B$3:$B$100</definedName>
    <definedName name="明细科目编码" localSheetId="0">[3]会计科目表!$A$3:$A$69</definedName>
    <definedName name="明细科目编码">[4]会计科目表!$A$3:$A$70</definedName>
    <definedName name="明细科目名称" localSheetId="0">[3]会计科目表!$B$3:$B$69</definedName>
    <definedName name="明细科目名称">[4]会计科目表!$B$3:$B$70</definedName>
    <definedName name="总账科目名称" localSheetId="0">[3]总账科目!$B$3:$B$40</definedName>
    <definedName name="总账科目名称">[4]总账科目!$B$3:$B$40</definedName>
  </definedNames>
  <calcPr calcId="144525"/>
</workbook>
</file>

<file path=xl/sharedStrings.xml><?xml version="1.0" encoding="utf-8"?>
<sst xmlns="http://schemas.openxmlformats.org/spreadsheetml/2006/main" count="134" uniqueCount="113">
  <si>
    <r>
      <rPr>
        <b/>
        <sz val="20"/>
        <color theme="1"/>
        <rFont val="方正中倩简体"/>
        <charset val="134"/>
      </rPr>
      <t>本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方正中倩简体"/>
        <charset val="134"/>
      </rPr>
      <t>期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方正中倩简体"/>
        <charset val="134"/>
      </rPr>
      <t>总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方正中倩简体"/>
        <charset val="134"/>
      </rPr>
      <t>分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方正中倩简体"/>
        <charset val="134"/>
      </rPr>
      <t>类</t>
    </r>
    <r>
      <rPr>
        <b/>
        <sz val="20"/>
        <color theme="1"/>
        <rFont val="汉仪楷体简"/>
        <charset val="134"/>
      </rPr>
      <t xml:space="preserve"> </t>
    </r>
    <r>
      <rPr>
        <b/>
        <sz val="20"/>
        <color theme="1"/>
        <rFont val="方正中倩简体"/>
        <charset val="134"/>
      </rPr>
      <t xml:space="preserve">账 </t>
    </r>
    <r>
      <rPr>
        <sz val="20"/>
        <color theme="1"/>
        <rFont val="方正中倩简体"/>
        <charset val="134"/>
      </rPr>
      <t xml:space="preserve">                                                           </t>
    </r>
  </si>
  <si>
    <t>（2033年5月）</t>
  </si>
  <si>
    <t>借方总计</t>
  </si>
  <si>
    <t>贷方总计</t>
  </si>
  <si>
    <t>是否平衡</t>
  </si>
  <si>
    <t>科目编号</t>
  </si>
  <si>
    <t>科目名称</t>
  </si>
  <si>
    <t>期初余额</t>
  </si>
  <si>
    <t>期初数</t>
  </si>
  <si>
    <t>本期发生额</t>
  </si>
  <si>
    <t>期末数</t>
  </si>
  <si>
    <t>借方</t>
  </si>
  <si>
    <t>贷方</t>
  </si>
  <si>
    <t>1001</t>
  </si>
  <si>
    <t>库存现金</t>
  </si>
  <si>
    <t>1002</t>
  </si>
  <si>
    <t>银行存款</t>
  </si>
  <si>
    <t>1015</t>
  </si>
  <si>
    <t>其他货币基金</t>
  </si>
  <si>
    <t>1121</t>
  </si>
  <si>
    <t>应收票据</t>
  </si>
  <si>
    <t>1122</t>
  </si>
  <si>
    <t>应收账款</t>
  </si>
  <si>
    <t>1231</t>
  </si>
  <si>
    <t>其他应收款</t>
  </si>
  <si>
    <t>1241</t>
  </si>
  <si>
    <t>坏账准备</t>
  </si>
  <si>
    <t>1401</t>
  </si>
  <si>
    <t>材料采购</t>
  </si>
  <si>
    <t>1406</t>
  </si>
  <si>
    <t>库存商品</t>
  </si>
  <si>
    <t>1501</t>
  </si>
  <si>
    <t>待摊费用</t>
  </si>
  <si>
    <t>1601</t>
  </si>
  <si>
    <t>固定资产</t>
  </si>
  <si>
    <t>1602</t>
  </si>
  <si>
    <t>累计折旧</t>
  </si>
  <si>
    <t>1901</t>
  </si>
  <si>
    <t>待处理财产损益</t>
  </si>
  <si>
    <t>2001</t>
  </si>
  <si>
    <t>短期借款</t>
  </si>
  <si>
    <t>2201</t>
  </si>
  <si>
    <t>应付票据</t>
  </si>
  <si>
    <t>2202</t>
  </si>
  <si>
    <t>应付账款</t>
  </si>
  <si>
    <t>2211</t>
  </si>
  <si>
    <t>应付职工薪酬</t>
  </si>
  <si>
    <t>2231</t>
  </si>
  <si>
    <t>应付股利</t>
  </si>
  <si>
    <t>2221</t>
  </si>
  <si>
    <t>应交税费</t>
  </si>
  <si>
    <t>2241</t>
  </si>
  <si>
    <t>其他应付款</t>
  </si>
  <si>
    <t>2401</t>
  </si>
  <si>
    <t>预提费用</t>
  </si>
  <si>
    <t>4001</t>
  </si>
  <si>
    <t>实收资本</t>
  </si>
  <si>
    <t>4101</t>
  </si>
  <si>
    <t>盈余公积</t>
  </si>
  <si>
    <t>4103</t>
  </si>
  <si>
    <t>本年利润</t>
  </si>
  <si>
    <t>4104</t>
  </si>
  <si>
    <t>利润分配</t>
  </si>
  <si>
    <t>5001</t>
  </si>
  <si>
    <t>生产成本</t>
  </si>
  <si>
    <t>5101</t>
  </si>
  <si>
    <t>制造费用</t>
  </si>
  <si>
    <t>6001</t>
  </si>
  <si>
    <t>主营业务收入</t>
  </si>
  <si>
    <t>6051</t>
  </si>
  <si>
    <t>其他业务收入</t>
  </si>
  <si>
    <t>6111</t>
  </si>
  <si>
    <t>投资收益</t>
  </si>
  <si>
    <t>6301</t>
  </si>
  <si>
    <t>营业外收入</t>
  </si>
  <si>
    <t>6401</t>
  </si>
  <si>
    <t>主营业务成本</t>
  </si>
  <si>
    <t>6405</t>
  </si>
  <si>
    <t>营业税金及附加</t>
  </si>
  <si>
    <t>6601</t>
  </si>
  <si>
    <t>销售费用</t>
  </si>
  <si>
    <t>6602</t>
  </si>
  <si>
    <t>管理费用</t>
  </si>
  <si>
    <t>6603</t>
  </si>
  <si>
    <t>财务费用</t>
  </si>
  <si>
    <t>6711</t>
  </si>
  <si>
    <t>营业外支出</t>
  </si>
  <si>
    <t>6801</t>
  </si>
  <si>
    <t>所得税</t>
  </si>
  <si>
    <r>
      <t>本 期 利 润 表</t>
    </r>
    <r>
      <rPr>
        <b/>
        <sz val="11"/>
        <color theme="1"/>
        <rFont val="华文隶书"/>
        <charset val="134"/>
      </rPr>
      <t>（2033年5月）</t>
    </r>
  </si>
  <si>
    <t xml:space="preserve">单位名称：华郎集团     金额单位：元       制表：      审核：        </t>
  </si>
  <si>
    <t>项目</t>
  </si>
  <si>
    <t>注释</t>
  </si>
  <si>
    <t>本月数</t>
  </si>
  <si>
    <t xml:space="preserve">  一、主营业务收入</t>
  </si>
  <si>
    <r>
      <rPr>
        <sz val="11"/>
        <color theme="1"/>
        <rFont val="GulimChe"/>
        <charset val="129"/>
      </rPr>
      <t xml:space="preserve">   </t>
    </r>
    <r>
      <rPr>
        <sz val="11"/>
        <color theme="1"/>
        <rFont val="宋体"/>
        <charset val="134"/>
      </rPr>
      <t>减</t>
    </r>
    <r>
      <rPr>
        <sz val="11"/>
        <color theme="1"/>
        <rFont val="GulimChe"/>
        <charset val="129"/>
      </rPr>
      <t>：主</t>
    </r>
    <r>
      <rPr>
        <sz val="11"/>
        <color theme="1"/>
        <rFont val="宋体"/>
        <charset val="134"/>
      </rPr>
      <t>营业务</t>
    </r>
    <r>
      <rPr>
        <sz val="11"/>
        <color theme="1"/>
        <rFont val="GulimChe"/>
        <charset val="129"/>
      </rPr>
      <t>成本</t>
    </r>
  </si>
  <si>
    <r>
      <rPr>
        <sz val="11"/>
        <color theme="1"/>
        <rFont val="GulimChe"/>
        <charset val="129"/>
      </rPr>
      <t xml:space="preserve">       主</t>
    </r>
    <r>
      <rPr>
        <sz val="11"/>
        <color theme="1"/>
        <rFont val="宋体"/>
        <charset val="134"/>
      </rPr>
      <t>营业务税</t>
    </r>
    <r>
      <rPr>
        <sz val="11"/>
        <color theme="1"/>
        <rFont val="GulimChe"/>
        <charset val="129"/>
      </rPr>
      <t>金及附加</t>
    </r>
  </si>
  <si>
    <t>二、主营业务利润（亏损以负号“-”填列）</t>
  </si>
  <si>
    <r>
      <rPr>
        <sz val="11"/>
        <color theme="1"/>
        <rFont val="GulimChe"/>
        <charset val="129"/>
      </rPr>
      <t xml:space="preserve">   加：其他</t>
    </r>
    <r>
      <rPr>
        <sz val="11"/>
        <color theme="1"/>
        <rFont val="宋体"/>
        <charset val="134"/>
      </rPr>
      <t>业务</t>
    </r>
    <r>
      <rPr>
        <sz val="11"/>
        <color theme="1"/>
        <rFont val="GulimChe"/>
        <charset val="129"/>
      </rPr>
      <t>利</t>
    </r>
    <r>
      <rPr>
        <sz val="11"/>
        <color theme="1"/>
        <rFont val="宋体"/>
        <charset val="134"/>
      </rPr>
      <t>润</t>
    </r>
  </si>
  <si>
    <r>
      <rPr>
        <sz val="11"/>
        <color theme="1"/>
        <rFont val="GulimChe"/>
        <charset val="129"/>
      </rPr>
      <t xml:space="preserve">   </t>
    </r>
    <r>
      <rPr>
        <sz val="11"/>
        <color theme="1"/>
        <rFont val="宋体"/>
        <charset val="134"/>
      </rPr>
      <t>减</t>
    </r>
    <r>
      <rPr>
        <sz val="11"/>
        <color theme="1"/>
        <rFont val="GulimChe"/>
        <charset val="129"/>
      </rPr>
      <t>：</t>
    </r>
    <r>
      <rPr>
        <sz val="11"/>
        <color theme="1"/>
        <rFont val="宋体"/>
        <charset val="134"/>
      </rPr>
      <t>营业费</t>
    </r>
    <r>
      <rPr>
        <sz val="11"/>
        <color theme="1"/>
        <rFont val="GulimChe"/>
        <charset val="129"/>
      </rPr>
      <t>用</t>
    </r>
  </si>
  <si>
    <r>
      <rPr>
        <sz val="11"/>
        <color theme="1"/>
        <rFont val="GulimChe"/>
        <charset val="129"/>
      </rPr>
      <t xml:space="preserve">       管理</t>
    </r>
    <r>
      <rPr>
        <sz val="11"/>
        <color theme="1"/>
        <rFont val="宋体"/>
        <charset val="134"/>
      </rPr>
      <t>费</t>
    </r>
    <r>
      <rPr>
        <sz val="11"/>
        <color theme="1"/>
        <rFont val="GulimChe"/>
        <charset val="129"/>
      </rPr>
      <t>用</t>
    </r>
  </si>
  <si>
    <r>
      <rPr>
        <sz val="11"/>
        <color theme="1"/>
        <rFont val="GulimChe"/>
        <charset val="129"/>
      </rPr>
      <t xml:space="preserve">       </t>
    </r>
    <r>
      <rPr>
        <sz val="11"/>
        <color theme="1"/>
        <rFont val="宋体"/>
        <charset val="134"/>
      </rPr>
      <t>财务费</t>
    </r>
    <r>
      <rPr>
        <sz val="11"/>
        <color theme="1"/>
        <rFont val="GulimChe"/>
        <charset val="129"/>
      </rPr>
      <t>用</t>
    </r>
  </si>
  <si>
    <t>三、营业利润（亏损以负号“-”填列）</t>
  </si>
  <si>
    <r>
      <rPr>
        <sz val="11"/>
        <color theme="1"/>
        <rFont val="GulimChe"/>
        <charset val="129"/>
      </rPr>
      <t xml:space="preserve">   加：投</t>
    </r>
    <r>
      <rPr>
        <sz val="11"/>
        <color theme="1"/>
        <rFont val="宋体"/>
        <charset val="134"/>
      </rPr>
      <t>资</t>
    </r>
    <r>
      <rPr>
        <sz val="11"/>
        <color theme="1"/>
        <rFont val="GulimChe"/>
        <charset val="129"/>
      </rPr>
      <t>收益（</t>
    </r>
    <r>
      <rPr>
        <sz val="11"/>
        <color theme="1"/>
        <rFont val="宋体"/>
        <charset val="134"/>
      </rPr>
      <t>亏损</t>
    </r>
    <r>
      <rPr>
        <sz val="11"/>
        <color theme="1"/>
        <rFont val="GulimChe"/>
        <charset val="129"/>
      </rPr>
      <t>以</t>
    </r>
    <r>
      <rPr>
        <sz val="11"/>
        <color theme="1"/>
        <rFont val="宋体"/>
        <charset val="134"/>
      </rPr>
      <t>负号</t>
    </r>
    <r>
      <rPr>
        <sz val="11"/>
        <color theme="1"/>
        <rFont val="GulimChe"/>
        <charset val="129"/>
      </rPr>
      <t>“-”</t>
    </r>
    <r>
      <rPr>
        <sz val="11"/>
        <color theme="1"/>
        <rFont val="宋体"/>
        <charset val="134"/>
      </rPr>
      <t>填</t>
    </r>
    <r>
      <rPr>
        <sz val="11"/>
        <color theme="1"/>
        <rFont val="GulimChe"/>
        <charset val="129"/>
      </rPr>
      <t>列）</t>
    </r>
  </si>
  <si>
    <r>
      <rPr>
        <sz val="11"/>
        <color theme="1"/>
        <rFont val="GulimChe"/>
        <charset val="129"/>
      </rPr>
      <t xml:space="preserve">       </t>
    </r>
    <r>
      <rPr>
        <sz val="11"/>
        <color theme="1"/>
        <rFont val="宋体"/>
        <charset val="134"/>
      </rPr>
      <t>补贴</t>
    </r>
    <r>
      <rPr>
        <sz val="11"/>
        <color theme="1"/>
        <rFont val="GulimChe"/>
        <charset val="129"/>
      </rPr>
      <t>收入</t>
    </r>
  </si>
  <si>
    <r>
      <rPr>
        <sz val="11"/>
        <color theme="1"/>
        <rFont val="GulimChe"/>
        <charset val="129"/>
      </rPr>
      <t xml:space="preserve">       </t>
    </r>
    <r>
      <rPr>
        <sz val="11"/>
        <color theme="1"/>
        <rFont val="宋体"/>
        <charset val="134"/>
      </rPr>
      <t>营业</t>
    </r>
    <r>
      <rPr>
        <sz val="11"/>
        <color theme="1"/>
        <rFont val="GulimChe"/>
        <charset val="129"/>
      </rPr>
      <t>外收入</t>
    </r>
  </si>
  <si>
    <r>
      <rPr>
        <sz val="11"/>
        <color theme="1"/>
        <rFont val="GulimChe"/>
        <charset val="129"/>
      </rPr>
      <t xml:space="preserve">   </t>
    </r>
    <r>
      <rPr>
        <sz val="11"/>
        <color theme="1"/>
        <rFont val="宋体"/>
        <charset val="134"/>
      </rPr>
      <t>减</t>
    </r>
    <r>
      <rPr>
        <sz val="11"/>
        <color theme="1"/>
        <rFont val="GulimChe"/>
        <charset val="129"/>
      </rPr>
      <t>：</t>
    </r>
    <r>
      <rPr>
        <sz val="11"/>
        <color theme="1"/>
        <rFont val="宋体"/>
        <charset val="134"/>
      </rPr>
      <t>营业</t>
    </r>
    <r>
      <rPr>
        <sz val="11"/>
        <color theme="1"/>
        <rFont val="GulimChe"/>
        <charset val="129"/>
      </rPr>
      <t>外支出</t>
    </r>
  </si>
  <si>
    <t>四、利润总额（亏损以负号“-”填列）</t>
  </si>
  <si>
    <r>
      <rPr>
        <sz val="11"/>
        <color theme="1"/>
        <rFont val="GulimChe"/>
        <charset val="129"/>
      </rPr>
      <t xml:space="preserve">   </t>
    </r>
    <r>
      <rPr>
        <sz val="11"/>
        <color theme="1"/>
        <rFont val="宋体"/>
        <charset val="134"/>
      </rPr>
      <t>减</t>
    </r>
    <r>
      <rPr>
        <sz val="11"/>
        <color theme="1"/>
        <rFont val="GulimChe"/>
        <charset val="129"/>
      </rPr>
      <t>：所得</t>
    </r>
    <r>
      <rPr>
        <sz val="11"/>
        <color theme="1"/>
        <rFont val="宋体"/>
        <charset val="134"/>
      </rPr>
      <t>税</t>
    </r>
  </si>
  <si>
    <t>五、净利润</t>
  </si>
  <si>
    <r>
      <t>本 期 利 润 表 结 构 分 析</t>
    </r>
    <r>
      <rPr>
        <b/>
        <sz val="11"/>
        <color theme="1"/>
        <rFont val="华文隶书"/>
        <charset val="134"/>
      </rPr>
      <t>（2033年5月）</t>
    </r>
  </si>
  <si>
    <t xml:space="preserve">单位名称：华郎集团   金额单位：元   制表：      审核：        </t>
  </si>
  <si>
    <t>结构分析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</si>
</sst>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b/>
      <sz val="22"/>
      <color theme="1"/>
      <name val="华文隶书"/>
      <charset val="134"/>
    </font>
    <font>
      <b/>
      <sz val="22"/>
      <color theme="1"/>
      <name val="宋体"/>
      <charset val="134"/>
    </font>
    <font>
      <u val="singleAccounting"/>
      <sz val="11"/>
      <color theme="1"/>
      <name val="方正粗圆简体"/>
      <charset val="134"/>
    </font>
    <font>
      <sz val="11"/>
      <color theme="1"/>
      <name val="汉仪楷体简"/>
      <charset val="134"/>
    </font>
    <font>
      <b/>
      <sz val="11"/>
      <color theme="0"/>
      <name val="汉仪细中圆简"/>
      <charset val="134"/>
    </font>
    <font>
      <sz val="11"/>
      <color theme="1"/>
      <name val="黑体"/>
      <charset val="134"/>
    </font>
    <font>
      <sz val="11"/>
      <color theme="1"/>
      <name val="DotumChe"/>
      <charset val="129"/>
    </font>
    <font>
      <sz val="11"/>
      <color theme="1"/>
      <name val="GulimChe"/>
      <charset val="129"/>
    </font>
    <font>
      <sz val="10.5"/>
      <color theme="1"/>
      <name val="DotumChe"/>
      <charset val="129"/>
    </font>
    <font>
      <sz val="20"/>
      <color theme="1"/>
      <name val="方正中倩简体"/>
      <charset val="134"/>
    </font>
    <font>
      <sz val="11"/>
      <color theme="1"/>
      <name val="宋体"/>
      <charset val="134"/>
      <scheme val="minor"/>
    </font>
    <font>
      <sz val="11"/>
      <color theme="1"/>
      <name val="方正粗圆简体"/>
      <charset val="134"/>
    </font>
    <font>
      <sz val="10.5"/>
      <color theme="1"/>
      <name val="Dotum"/>
      <charset val="129"/>
    </font>
    <font>
      <sz val="10"/>
      <color theme="1"/>
      <name val="Gungsuh"/>
      <charset val="129"/>
    </font>
    <font>
      <sz val="10"/>
      <color theme="1"/>
      <name val="Dotum"/>
      <charset val="129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华文隶书"/>
      <charset val="134"/>
    </font>
    <font>
      <sz val="11"/>
      <color theme="1"/>
      <name val="宋体"/>
      <charset val="134"/>
    </font>
    <font>
      <b/>
      <sz val="20"/>
      <color theme="1"/>
      <name val="方正中倩简体"/>
      <charset val="134"/>
    </font>
    <font>
      <b/>
      <sz val="20"/>
      <color theme="1"/>
      <name val="汉仪楷体简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7">
    <border>
      <left/>
      <right/>
      <top/>
      <bottom/>
      <diagonal/>
    </border>
    <border>
      <left style="double">
        <color theme="3" tint="0.399914548173467"/>
      </left>
      <right style="thin">
        <color theme="3" tint="0.399914548173467"/>
      </right>
      <top style="double">
        <color theme="3" tint="0.399945066682943"/>
      </top>
      <bottom style="double">
        <color theme="3" tint="0.399884029663991"/>
      </bottom>
      <diagonal/>
    </border>
    <border>
      <left style="thin">
        <color theme="3" tint="0.399914548173467"/>
      </left>
      <right style="thin">
        <color theme="3" tint="0.399914548173467"/>
      </right>
      <top style="double">
        <color theme="3" tint="0.399945066682943"/>
      </top>
      <bottom style="double">
        <color theme="3" tint="0.399884029663991"/>
      </bottom>
      <diagonal/>
    </border>
    <border>
      <left style="thin">
        <color theme="3" tint="0.399914548173467"/>
      </left>
      <right style="double">
        <color theme="3" tint="0.399884029663991"/>
      </right>
      <top style="double">
        <color theme="3" tint="0.399945066682943"/>
      </top>
      <bottom style="double">
        <color theme="3" tint="0.399884029663991"/>
      </bottom>
      <diagonal/>
    </border>
    <border>
      <left style="double">
        <color theme="3" tint="0.399914548173467"/>
      </left>
      <right style="thin">
        <color theme="3" tint="0.399884029663991"/>
      </right>
      <top style="double">
        <color theme="3" tint="0.399884029663991"/>
      </top>
      <bottom style="thin">
        <color theme="3" tint="0.399884029663991"/>
      </bottom>
      <diagonal/>
    </border>
    <border>
      <left style="thin">
        <color theme="3" tint="0.399884029663991"/>
      </left>
      <right style="thin">
        <color theme="3" tint="0.399884029663991"/>
      </right>
      <top style="double">
        <color theme="3" tint="0.399884029663991"/>
      </top>
      <bottom style="thin">
        <color theme="3" tint="0.399884029663991"/>
      </bottom>
      <diagonal/>
    </border>
    <border>
      <left style="thin">
        <color theme="3" tint="0.399884029663991"/>
      </left>
      <right/>
      <top style="double">
        <color theme="3" tint="0.399884029663991"/>
      </top>
      <bottom style="thin">
        <color theme="3" tint="0.399884029663991"/>
      </bottom>
      <diagonal/>
    </border>
    <border>
      <left style="thin">
        <color theme="3" tint="0.399853511154515"/>
      </left>
      <right style="double">
        <color theme="3" tint="0.399853511154515"/>
      </right>
      <top style="double">
        <color theme="3" tint="0.399884029663991"/>
      </top>
      <bottom style="thin">
        <color theme="3" tint="0.399822992645039"/>
      </bottom>
      <diagonal/>
    </border>
    <border>
      <left style="double">
        <color theme="3" tint="0.399914548173467"/>
      </left>
      <right style="thin">
        <color theme="3" tint="0.399884029663991"/>
      </right>
      <top style="thin">
        <color theme="3" tint="0.399884029663991"/>
      </top>
      <bottom style="thin">
        <color theme="3" tint="0.399884029663991"/>
      </bottom>
      <diagonal/>
    </border>
    <border>
      <left style="thin">
        <color theme="3" tint="0.399884029663991"/>
      </left>
      <right style="thin">
        <color theme="3" tint="0.399884029663991"/>
      </right>
      <top style="thin">
        <color theme="3" tint="0.399884029663991"/>
      </top>
      <bottom style="thin">
        <color theme="3" tint="0.399884029663991"/>
      </bottom>
      <diagonal/>
    </border>
    <border>
      <left style="thin">
        <color theme="3" tint="0.399884029663991"/>
      </left>
      <right/>
      <top style="thin">
        <color theme="3" tint="0.399884029663991"/>
      </top>
      <bottom style="thin">
        <color theme="3" tint="0.399884029663991"/>
      </bottom>
      <diagonal/>
    </border>
    <border>
      <left style="double">
        <color theme="3" tint="0.399914548173467"/>
      </left>
      <right style="thin">
        <color theme="3" tint="0.399884029663991"/>
      </right>
      <top style="thin">
        <color theme="3" tint="0.399884029663991"/>
      </top>
      <bottom style="double">
        <color theme="3" tint="0.399884029663991"/>
      </bottom>
      <diagonal/>
    </border>
    <border>
      <left style="thin">
        <color theme="3" tint="0.399884029663991"/>
      </left>
      <right style="thin">
        <color theme="3" tint="0.399884029663991"/>
      </right>
      <top style="thin">
        <color theme="3" tint="0.399884029663991"/>
      </top>
      <bottom style="double">
        <color theme="3" tint="0.399884029663991"/>
      </bottom>
      <diagonal/>
    </border>
    <border>
      <left style="thin">
        <color theme="3" tint="0.399884029663991"/>
      </left>
      <right/>
      <top style="thin">
        <color theme="3" tint="0.399884029663991"/>
      </top>
      <bottom style="double">
        <color theme="3" tint="0.399884029663991"/>
      </bottom>
      <diagonal/>
    </border>
    <border>
      <left style="thin">
        <color theme="3" tint="0.399853511154515"/>
      </left>
      <right style="double">
        <color theme="3" tint="0.399853511154515"/>
      </right>
      <top style="double">
        <color theme="3" tint="0.399884029663991"/>
      </top>
      <bottom style="double">
        <color theme="3" tint="0.399822992645039"/>
      </bottom>
      <diagonal/>
    </border>
    <border>
      <left style="thin">
        <color theme="3" tint="0.399914548173467"/>
      </left>
      <right style="double">
        <color theme="3" tint="0.399914548173467"/>
      </right>
      <top style="double">
        <color theme="3" tint="0.399945066682943"/>
      </top>
      <bottom style="thin">
        <color theme="3" tint="0.399914548173467"/>
      </bottom>
      <diagonal/>
    </border>
    <border>
      <left style="thin">
        <color theme="3" tint="0.399884029663991"/>
      </left>
      <right style="double">
        <color theme="3" tint="0.399914548173467"/>
      </right>
      <top style="thin">
        <color theme="3" tint="0.399914548173467"/>
      </top>
      <bottom style="thin">
        <color theme="3" tint="0.399914548173467"/>
      </bottom>
      <diagonal/>
    </border>
    <border>
      <left style="thin">
        <color theme="3" tint="0.399884029663991"/>
      </left>
      <right style="double">
        <color theme="3" tint="0.399914548173467"/>
      </right>
      <top style="thin">
        <color theme="3" tint="0.399914548173467"/>
      </top>
      <bottom style="double">
        <color theme="3" tint="0.399884029663991"/>
      </bottom>
      <diagonal/>
    </border>
    <border>
      <left style="double">
        <color theme="8"/>
      </left>
      <right style="double">
        <color theme="8"/>
      </right>
      <top style="double">
        <color theme="8"/>
      </top>
      <bottom style="double">
        <color theme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28" borderId="2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7" borderId="22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19" borderId="19" applyNumberFormat="0" applyAlignment="0" applyProtection="0">
      <alignment vertical="center"/>
    </xf>
    <xf numFmtId="0" fontId="26" fillId="19" borderId="20" applyNumberFormat="0" applyAlignment="0" applyProtection="0">
      <alignment vertical="center"/>
    </xf>
    <xf numFmtId="0" fontId="30" fillId="32" borderId="2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76" fontId="7" fillId="3" borderId="6" xfId="0" applyNumberFormat="1" applyFont="1" applyFill="1" applyBorder="1" applyAlignment="1">
      <alignment horizontal="center" vertical="center"/>
    </xf>
    <xf numFmtId="10" fontId="7" fillId="4" borderId="7" xfId="0" applyNumberFormat="1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0" fillId="0" borderId="9" xfId="0" applyBorder="1">
      <alignment vertical="center"/>
    </xf>
    <xf numFmtId="176" fontId="9" fillId="0" borderId="10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176" fontId="7" fillId="3" borderId="13" xfId="0" applyNumberFormat="1" applyFont="1" applyFill="1" applyBorder="1" applyAlignment="1">
      <alignment horizontal="center" vertical="center"/>
    </xf>
    <xf numFmtId="10" fontId="7" fillId="4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7" fillId="3" borderId="16" xfId="0" applyNumberFormat="1" applyFont="1" applyFill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7" fillId="3" borderId="17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176" fontId="11" fillId="5" borderId="18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12" fillId="5" borderId="18" xfId="0" applyFont="1" applyFill="1" applyBorder="1" applyAlignment="1">
      <alignment horizontal="center" vertical="center"/>
    </xf>
    <xf numFmtId="49" fontId="13" fillId="5" borderId="18" xfId="0" applyNumberFormat="1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176" fontId="14" fillId="5" borderId="18" xfId="0" applyNumberFormat="1" applyFont="1" applyFill="1" applyBorder="1">
      <alignment vertical="center"/>
    </xf>
    <xf numFmtId="176" fontId="15" fillId="5" borderId="18" xfId="0" applyNumberFormat="1" applyFont="1" applyFill="1" applyBorder="1">
      <alignment vertical="center"/>
    </xf>
    <xf numFmtId="0" fontId="0" fillId="0" borderId="18" xfId="0" applyBorder="1">
      <alignment vertical="center"/>
    </xf>
    <xf numFmtId="0" fontId="10" fillId="5" borderId="0" xfId="0" applyFont="1" applyFill="1" applyAlignment="1">
      <alignment vertical="center" wrapText="1"/>
    </xf>
    <xf numFmtId="0" fontId="0" fillId="5" borderId="0" xfId="0" applyFill="1">
      <alignment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081;&#36947;&#20986;&#29256;&#31038;\Excel%202007&#36130;&#21153;&#25253;&#34920;&#21046;&#20316;&#25216;&#24039;&#19982;&#32508;&#21512;&#26696;&#20363;&#25805;&#20316;\09\&#20225;&#19994;&#26085;&#24120;&#36134;&#21153;&#22788;&#29702;&#65288;&#26368;&#324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081;&#36947;&#20986;&#29256;&#31038;\Excel%20&#36130;&#21153;&#25253;&#34920;&#21046;&#20316;&#25216;&#24039;&#19982;&#32508;&#21512;&#26696;&#20363;&#25805;&#20316;\09\&#20225;&#19994;&#26085;&#24120;&#36134;&#21153;&#22788;&#2970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4314;&#25991;&#20214;&#22841;\&#31185;&#23398;&#20986;&#29256;&#31038;\2013\Excel%202010&#26085;&#24120;&#20250;&#35745;&#19982;&#36130;&#21153;&#31649;&#29702;\&#25968;&#25454;&#28304;\&#31532;15&#31456;\&#20250;&#35745;&#20973;&#35777;&#35760;&#24405;&#26597;&#35810;&#19982;&#31649;&#2970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185;&#28023;&#20986;&#29256;&#31038;\Excel%202007&#26085;&#24120;&#20250;&#35745;&#19982;&#36130;&#21153;&#31649;&#29702;&#23398;&#20064;&#19977;&#27493;&#26354;\&#31532;13&#31456;%20%20&#22312;Excel%202007&#20013;&#31649;&#29702;&#20250;&#35745;&#20973;&#35777;\&#22312;Excel&#20013;&#31649;&#29702;&#20250;&#35745;&#20973;&#357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会计科目"/>
      <sheetName val="总分类科目"/>
      <sheetName val="收款凭证"/>
      <sheetName val="付款凭证"/>
      <sheetName val="转账凭证"/>
      <sheetName val="本期记账凭证清单"/>
      <sheetName val="期初余额表"/>
      <sheetName val="总分类账"/>
      <sheetName val="Sheet1"/>
      <sheetName val="Sheet1 (2)"/>
      <sheetName val="Sheet1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企业会计科目"/>
      <sheetName val="总分类科目"/>
      <sheetName val="收款凭证"/>
      <sheetName val="付款凭证"/>
      <sheetName val="转账凭证"/>
      <sheetName val="本期记账凭证清单"/>
      <sheetName val="期初余额表"/>
      <sheetName val="总分类账"/>
      <sheetName val="Sheet1"/>
      <sheetName val="Sheet1 (2)"/>
      <sheetName val="Sheet1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会计科目表"/>
      <sheetName val="总账科目"/>
      <sheetName val="记账凭证清单表"/>
      <sheetName val="总分类账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会计科目表"/>
      <sheetName val="总账科目"/>
      <sheetName val="本期记账凭证汇总表"/>
      <sheetName val="本期总分类账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opLeftCell="A37" workbookViewId="0">
      <selection activeCell="M19" sqref="M19"/>
    </sheetView>
  </sheetViews>
  <sheetFormatPr defaultColWidth="9" defaultRowHeight="14"/>
  <cols>
    <col min="1" max="1" width="10" customWidth="1"/>
    <col min="2" max="2" width="17.3727272727273" customWidth="1"/>
    <col min="3" max="5" width="9.5" customWidth="1"/>
    <col min="6" max="6" width="12.2545454545455" customWidth="1"/>
    <col min="7" max="7" width="12.1272727272727" customWidth="1"/>
    <col min="8" max="8" width="10.8727272727273" customWidth="1"/>
    <col min="9" max="9" width="4.5" customWidth="1"/>
  </cols>
  <sheetData>
    <row r="1" ht="21" customHeight="1" spans="1:9">
      <c r="A1" s="26" t="s">
        <v>0</v>
      </c>
      <c r="B1" s="26"/>
      <c r="C1" s="26"/>
      <c r="D1" s="26"/>
      <c r="E1" s="26"/>
      <c r="F1" s="26"/>
      <c r="G1" s="26"/>
      <c r="H1" s="26"/>
      <c r="I1" s="37"/>
    </row>
    <row r="2" ht="18.75" customHeight="1" spans="1:9">
      <c r="A2" s="27" t="s">
        <v>1</v>
      </c>
      <c r="B2" s="27"/>
      <c r="C2" s="27"/>
      <c r="D2" s="27"/>
      <c r="E2" s="27"/>
      <c r="F2" s="27"/>
      <c r="G2" s="27"/>
      <c r="H2" s="27"/>
      <c r="I2" s="28"/>
    </row>
    <row r="3" ht="20.25" customHeight="1" spans="1:9">
      <c r="A3" s="28"/>
      <c r="B3" s="28"/>
      <c r="C3" s="28"/>
      <c r="D3" s="28"/>
      <c r="E3" s="28"/>
      <c r="F3" s="29" t="s">
        <v>2</v>
      </c>
      <c r="G3" s="29" t="s">
        <v>3</v>
      </c>
      <c r="H3" s="29" t="s">
        <v>4</v>
      </c>
      <c r="I3" s="28"/>
    </row>
    <row r="4" ht="16.5" customHeight="1" spans="1:9">
      <c r="A4" s="28"/>
      <c r="B4" s="28"/>
      <c r="C4" s="28"/>
      <c r="D4" s="28"/>
      <c r="E4" s="28"/>
      <c r="F4" s="29">
        <f>SUM(F8:F99)</f>
        <v>2196450</v>
      </c>
      <c r="G4" s="29">
        <f>SUM(G8:G99)</f>
        <v>2196450</v>
      </c>
      <c r="H4" s="29" t="str">
        <f>IF(F4=G4,"平衡","不平衡")</f>
        <v>平衡</v>
      </c>
      <c r="I4" s="28"/>
    </row>
    <row r="5" ht="13.5" customHeight="1" spans="1:9">
      <c r="A5" s="30"/>
      <c r="B5" s="30"/>
      <c r="C5" s="30"/>
      <c r="D5" s="30"/>
      <c r="E5" s="30"/>
      <c r="F5" s="30"/>
      <c r="G5" s="30"/>
      <c r="H5" s="30"/>
      <c r="I5" s="28"/>
    </row>
    <row r="6" ht="15.5" spans="1:9">
      <c r="A6" s="31" t="s">
        <v>5</v>
      </c>
      <c r="B6" s="31" t="s">
        <v>6</v>
      </c>
      <c r="C6" s="31" t="s">
        <v>7</v>
      </c>
      <c r="D6" s="31"/>
      <c r="E6" s="31" t="s">
        <v>8</v>
      </c>
      <c r="F6" s="31" t="s">
        <v>9</v>
      </c>
      <c r="G6" s="31"/>
      <c r="H6" s="31" t="s">
        <v>10</v>
      </c>
      <c r="I6" s="38"/>
    </row>
    <row r="7" ht="15.5" spans="1:9">
      <c r="A7" s="31"/>
      <c r="B7" s="31"/>
      <c r="C7" s="31" t="s">
        <v>11</v>
      </c>
      <c r="D7" s="31" t="s">
        <v>12</v>
      </c>
      <c r="E7" s="31"/>
      <c r="F7" s="31" t="s">
        <v>11</v>
      </c>
      <c r="G7" s="31" t="s">
        <v>12</v>
      </c>
      <c r="H7" s="31"/>
      <c r="I7" s="38"/>
    </row>
    <row r="8" ht="18.5" spans="1:11">
      <c r="A8" s="32" t="s">
        <v>13</v>
      </c>
      <c r="B8" s="33" t="s">
        <v>14</v>
      </c>
      <c r="C8" s="34">
        <v>5000</v>
      </c>
      <c r="D8" s="34">
        <v>0</v>
      </c>
      <c r="E8" s="35">
        <v>5000</v>
      </c>
      <c r="F8" s="34">
        <v>29480</v>
      </c>
      <c r="G8" s="34">
        <v>22800</v>
      </c>
      <c r="H8" s="35">
        <v>11680</v>
      </c>
      <c r="I8" s="38"/>
      <c r="K8" s="39"/>
    </row>
    <row r="9" ht="18.5" spans="1:9">
      <c r="A9" s="32" t="s">
        <v>15</v>
      </c>
      <c r="B9" s="33" t="s">
        <v>16</v>
      </c>
      <c r="C9" s="34">
        <v>66000</v>
      </c>
      <c r="D9" s="34">
        <v>0</v>
      </c>
      <c r="E9" s="35">
        <v>66000</v>
      </c>
      <c r="F9" s="34">
        <v>220080</v>
      </c>
      <c r="G9" s="34">
        <v>106230</v>
      </c>
      <c r="H9" s="35">
        <v>179850</v>
      </c>
      <c r="I9" s="38"/>
    </row>
    <row r="10" ht="18.5" spans="1:9">
      <c r="A10" s="32" t="s">
        <v>17</v>
      </c>
      <c r="B10" s="33" t="s">
        <v>18</v>
      </c>
      <c r="C10" s="34">
        <v>0</v>
      </c>
      <c r="D10" s="34">
        <v>0</v>
      </c>
      <c r="E10" s="35">
        <v>0</v>
      </c>
      <c r="F10" s="34">
        <v>0</v>
      </c>
      <c r="G10" s="34">
        <v>0</v>
      </c>
      <c r="H10" s="35">
        <v>0</v>
      </c>
      <c r="I10" s="38"/>
    </row>
    <row r="11" ht="18.5" spans="1:9">
      <c r="A11" s="32" t="s">
        <v>19</v>
      </c>
      <c r="B11" s="33" t="s">
        <v>20</v>
      </c>
      <c r="C11" s="34">
        <v>39000</v>
      </c>
      <c r="D11" s="34">
        <v>0</v>
      </c>
      <c r="E11" s="35">
        <v>39000</v>
      </c>
      <c r="F11" s="34">
        <v>0</v>
      </c>
      <c r="G11" s="34">
        <v>17780</v>
      </c>
      <c r="H11" s="35">
        <v>21220</v>
      </c>
      <c r="I11" s="38"/>
    </row>
    <row r="12" ht="18.5" spans="1:9">
      <c r="A12" s="32" t="s">
        <v>21</v>
      </c>
      <c r="B12" s="33" t="s">
        <v>22</v>
      </c>
      <c r="C12" s="34">
        <v>29260</v>
      </c>
      <c r="D12" s="34">
        <v>0</v>
      </c>
      <c r="E12" s="35">
        <v>29260</v>
      </c>
      <c r="F12" s="34">
        <v>66900</v>
      </c>
      <c r="G12" s="34">
        <v>13900</v>
      </c>
      <c r="H12" s="35">
        <v>82260</v>
      </c>
      <c r="I12" s="38"/>
    </row>
    <row r="13" ht="18.5" spans="1:9">
      <c r="A13" s="32" t="s">
        <v>23</v>
      </c>
      <c r="B13" s="33" t="s">
        <v>24</v>
      </c>
      <c r="C13" s="34">
        <v>6000</v>
      </c>
      <c r="D13" s="34">
        <v>0</v>
      </c>
      <c r="E13" s="35">
        <v>6000</v>
      </c>
      <c r="F13" s="34">
        <v>1280</v>
      </c>
      <c r="G13" s="34">
        <v>0</v>
      </c>
      <c r="H13" s="35">
        <v>7280</v>
      </c>
      <c r="I13" s="38"/>
    </row>
    <row r="14" ht="18.5" spans="1:9">
      <c r="A14" s="32" t="s">
        <v>25</v>
      </c>
      <c r="B14" s="33" t="s">
        <v>26</v>
      </c>
      <c r="C14" s="34">
        <v>0</v>
      </c>
      <c r="D14" s="34">
        <v>5000</v>
      </c>
      <c r="E14" s="35">
        <v>-5000</v>
      </c>
      <c r="F14" s="34">
        <v>0</v>
      </c>
      <c r="G14" s="34">
        <v>1430</v>
      </c>
      <c r="H14" s="35">
        <v>-6430</v>
      </c>
      <c r="I14" s="38"/>
    </row>
    <row r="15" ht="18.5" spans="1:9">
      <c r="A15" s="32" t="s">
        <v>27</v>
      </c>
      <c r="B15" s="33" t="s">
        <v>28</v>
      </c>
      <c r="C15" s="34">
        <v>121000</v>
      </c>
      <c r="D15" s="34">
        <v>0</v>
      </c>
      <c r="E15" s="35">
        <v>121000</v>
      </c>
      <c r="F15" s="34">
        <v>14400</v>
      </c>
      <c r="G15" s="34">
        <v>280900</v>
      </c>
      <c r="H15" s="35">
        <v>-145500</v>
      </c>
      <c r="I15" s="38"/>
    </row>
    <row r="16" ht="18.5" spans="1:9">
      <c r="A16" s="32" t="s">
        <v>29</v>
      </c>
      <c r="B16" s="33" t="s">
        <v>30</v>
      </c>
      <c r="C16" s="34">
        <v>81000</v>
      </c>
      <c r="D16" s="34">
        <v>0</v>
      </c>
      <c r="E16" s="35">
        <v>81000</v>
      </c>
      <c r="F16" s="34">
        <v>60950</v>
      </c>
      <c r="G16" s="34">
        <v>150950</v>
      </c>
      <c r="H16" s="35">
        <v>-9000</v>
      </c>
      <c r="I16" s="38"/>
    </row>
    <row r="17" ht="18.5" spans="1:9">
      <c r="A17" s="32" t="s">
        <v>31</v>
      </c>
      <c r="B17" s="33" t="s">
        <v>32</v>
      </c>
      <c r="C17" s="34">
        <v>16000</v>
      </c>
      <c r="D17" s="34">
        <v>0</v>
      </c>
      <c r="E17" s="35">
        <v>16000</v>
      </c>
      <c r="F17" s="34">
        <v>1890</v>
      </c>
      <c r="G17" s="34">
        <v>0</v>
      </c>
      <c r="H17" s="35">
        <v>17890</v>
      </c>
      <c r="I17" s="38"/>
    </row>
    <row r="18" ht="18.5" spans="1:9">
      <c r="A18" s="32" t="s">
        <v>33</v>
      </c>
      <c r="B18" s="33" t="s">
        <v>34</v>
      </c>
      <c r="C18" s="34">
        <v>381000</v>
      </c>
      <c r="D18" s="34">
        <v>0</v>
      </c>
      <c r="E18" s="35">
        <v>381000</v>
      </c>
      <c r="F18" s="34">
        <v>0</v>
      </c>
      <c r="G18" s="34">
        <v>0</v>
      </c>
      <c r="H18" s="35">
        <v>381000</v>
      </c>
      <c r="I18" s="38"/>
    </row>
    <row r="19" ht="18.5" spans="1:9">
      <c r="A19" s="32" t="s">
        <v>35</v>
      </c>
      <c r="B19" s="33" t="s">
        <v>36</v>
      </c>
      <c r="C19" s="34">
        <v>0</v>
      </c>
      <c r="D19" s="34">
        <v>55850</v>
      </c>
      <c r="E19" s="35">
        <v>-55850</v>
      </c>
      <c r="F19" s="34">
        <v>0</v>
      </c>
      <c r="G19" s="34">
        <v>6980</v>
      </c>
      <c r="H19" s="35">
        <v>-62830</v>
      </c>
      <c r="I19" s="38"/>
    </row>
    <row r="20" ht="18.5" spans="1:9">
      <c r="A20" s="32" t="s">
        <v>37</v>
      </c>
      <c r="B20" s="33" t="s">
        <v>38</v>
      </c>
      <c r="C20" s="34">
        <v>1050</v>
      </c>
      <c r="D20" s="34">
        <v>0</v>
      </c>
      <c r="E20" s="35">
        <v>1050</v>
      </c>
      <c r="F20" s="34">
        <v>0</v>
      </c>
      <c r="G20" s="34">
        <v>310</v>
      </c>
      <c r="H20" s="35">
        <v>740</v>
      </c>
      <c r="I20" s="38"/>
    </row>
    <row r="21" ht="18.5" spans="1:9">
      <c r="A21" s="32" t="s">
        <v>39</v>
      </c>
      <c r="B21" s="33" t="s">
        <v>40</v>
      </c>
      <c r="C21" s="34">
        <v>0</v>
      </c>
      <c r="D21" s="34">
        <v>0</v>
      </c>
      <c r="E21" s="35">
        <v>0</v>
      </c>
      <c r="F21" s="34">
        <v>0</v>
      </c>
      <c r="G21" s="34">
        <v>0</v>
      </c>
      <c r="H21" s="35">
        <v>0</v>
      </c>
      <c r="I21" s="38"/>
    </row>
    <row r="22" ht="18.5" spans="1:9">
      <c r="A22" s="32" t="s">
        <v>41</v>
      </c>
      <c r="B22" s="33" t="s">
        <v>42</v>
      </c>
      <c r="C22" s="34">
        <v>0</v>
      </c>
      <c r="D22" s="34">
        <v>0</v>
      </c>
      <c r="E22" s="35">
        <v>0</v>
      </c>
      <c r="F22" s="34">
        <v>0</v>
      </c>
      <c r="G22" s="34">
        <v>30950</v>
      </c>
      <c r="H22" s="35">
        <v>-30950</v>
      </c>
      <c r="I22" s="38"/>
    </row>
    <row r="23" ht="18.5" spans="1:9">
      <c r="A23" s="32" t="s">
        <v>43</v>
      </c>
      <c r="B23" s="33" t="s">
        <v>44</v>
      </c>
      <c r="C23" s="34">
        <v>0</v>
      </c>
      <c r="D23" s="34">
        <v>36210</v>
      </c>
      <c r="E23" s="35">
        <v>-36210</v>
      </c>
      <c r="F23" s="34">
        <v>43450</v>
      </c>
      <c r="G23" s="34">
        <v>176980</v>
      </c>
      <c r="H23" s="35">
        <v>-169740</v>
      </c>
      <c r="I23" s="38"/>
    </row>
    <row r="24" ht="18.5" spans="1:9">
      <c r="A24" s="32" t="s">
        <v>45</v>
      </c>
      <c r="B24" s="33" t="s">
        <v>46</v>
      </c>
      <c r="C24" s="34">
        <v>0</v>
      </c>
      <c r="D24" s="34">
        <v>0</v>
      </c>
      <c r="E24" s="35">
        <v>0</v>
      </c>
      <c r="F24" s="34">
        <v>28980</v>
      </c>
      <c r="G24" s="34">
        <v>0</v>
      </c>
      <c r="H24" s="35">
        <v>28980</v>
      </c>
      <c r="I24" s="38"/>
    </row>
    <row r="25" ht="18.5" spans="1:9">
      <c r="A25" s="32" t="s">
        <v>47</v>
      </c>
      <c r="B25" s="33" t="s">
        <v>48</v>
      </c>
      <c r="C25" s="34">
        <v>0</v>
      </c>
      <c r="D25" s="34">
        <v>0</v>
      </c>
      <c r="E25" s="35">
        <v>0</v>
      </c>
      <c r="F25" s="34">
        <v>3000</v>
      </c>
      <c r="G25" s="34">
        <v>0</v>
      </c>
      <c r="H25" s="35">
        <v>3000</v>
      </c>
      <c r="I25" s="38"/>
    </row>
    <row r="26" ht="18.5" spans="1:9">
      <c r="A26" s="32" t="s">
        <v>49</v>
      </c>
      <c r="B26" s="33" t="s">
        <v>50</v>
      </c>
      <c r="C26" s="34">
        <v>0</v>
      </c>
      <c r="D26" s="34">
        <v>21500</v>
      </c>
      <c r="E26" s="35">
        <v>-21500</v>
      </c>
      <c r="F26" s="34">
        <v>0</v>
      </c>
      <c r="G26" s="34">
        <v>26000</v>
      </c>
      <c r="H26" s="35">
        <v>-47500</v>
      </c>
      <c r="I26" s="38"/>
    </row>
    <row r="27" ht="18.5" spans="1:9">
      <c r="A27" s="32" t="s">
        <v>51</v>
      </c>
      <c r="B27" s="33" t="s">
        <v>52</v>
      </c>
      <c r="C27" s="34">
        <v>0</v>
      </c>
      <c r="D27" s="34">
        <v>35100</v>
      </c>
      <c r="E27" s="35">
        <v>-35100</v>
      </c>
      <c r="F27" s="34">
        <v>34100</v>
      </c>
      <c r="G27" s="34">
        <v>43199.3</v>
      </c>
      <c r="H27" s="35">
        <v>-44199.3</v>
      </c>
      <c r="I27" s="38"/>
    </row>
    <row r="28" ht="18.5" spans="1:9">
      <c r="A28" s="32" t="s">
        <v>53</v>
      </c>
      <c r="B28" s="33" t="s">
        <v>54</v>
      </c>
      <c r="C28" s="34">
        <v>0</v>
      </c>
      <c r="D28" s="34">
        <v>1400</v>
      </c>
      <c r="E28" s="35">
        <v>-1400</v>
      </c>
      <c r="F28" s="34">
        <v>0</v>
      </c>
      <c r="G28" s="34">
        <v>0</v>
      </c>
      <c r="H28" s="35">
        <v>-1400</v>
      </c>
      <c r="I28" s="38"/>
    </row>
    <row r="29" ht="18.5" spans="1:9">
      <c r="A29" s="32" t="s">
        <v>55</v>
      </c>
      <c r="B29" s="33" t="s">
        <v>56</v>
      </c>
      <c r="C29" s="34">
        <v>0</v>
      </c>
      <c r="D29" s="34">
        <v>3000</v>
      </c>
      <c r="E29" s="35">
        <v>-3000</v>
      </c>
      <c r="F29" s="34">
        <v>3400</v>
      </c>
      <c r="G29" s="34">
        <v>0</v>
      </c>
      <c r="H29" s="35">
        <v>400</v>
      </c>
      <c r="I29" s="38"/>
    </row>
    <row r="30" ht="18.5" spans="1:9">
      <c r="A30" s="32" t="s">
        <v>57</v>
      </c>
      <c r="B30" s="33" t="s">
        <v>58</v>
      </c>
      <c r="C30" s="34">
        <v>0</v>
      </c>
      <c r="D30" s="34">
        <v>451000</v>
      </c>
      <c r="E30" s="35">
        <v>-451000</v>
      </c>
      <c r="F30" s="34">
        <v>0</v>
      </c>
      <c r="G30" s="34">
        <v>0</v>
      </c>
      <c r="H30" s="35">
        <v>-451000</v>
      </c>
      <c r="I30" s="38"/>
    </row>
    <row r="31" ht="18.5" spans="1:9">
      <c r="A31" s="32" t="s">
        <v>59</v>
      </c>
      <c r="B31" s="33" t="s">
        <v>60</v>
      </c>
      <c r="C31" s="34">
        <v>0</v>
      </c>
      <c r="D31" s="34">
        <v>34000</v>
      </c>
      <c r="E31" s="35">
        <v>-34000</v>
      </c>
      <c r="F31" s="34">
        <v>0</v>
      </c>
      <c r="G31" s="34">
        <v>51000.7</v>
      </c>
      <c r="H31" s="35">
        <v>-85000.7</v>
      </c>
      <c r="I31" s="38"/>
    </row>
    <row r="32" ht="18.5" spans="1:9">
      <c r="A32" s="32" t="s">
        <v>61</v>
      </c>
      <c r="B32" s="33" t="s">
        <v>62</v>
      </c>
      <c r="C32" s="34">
        <v>0</v>
      </c>
      <c r="D32" s="34">
        <v>160000</v>
      </c>
      <c r="E32" s="35">
        <v>-160000</v>
      </c>
      <c r="F32" s="34">
        <v>409800</v>
      </c>
      <c r="G32" s="34">
        <v>487000</v>
      </c>
      <c r="H32" s="35">
        <v>-237200</v>
      </c>
      <c r="I32" s="38"/>
    </row>
    <row r="33" ht="18.5" spans="1:9">
      <c r="A33" s="32" t="s">
        <v>63</v>
      </c>
      <c r="B33" s="33" t="s">
        <v>64</v>
      </c>
      <c r="C33" s="34">
        <v>2250</v>
      </c>
      <c r="D33" s="34">
        <v>0</v>
      </c>
      <c r="E33" s="35">
        <v>2250</v>
      </c>
      <c r="F33" s="34">
        <v>98000</v>
      </c>
      <c r="G33" s="34">
        <v>0</v>
      </c>
      <c r="H33" s="35">
        <v>100250</v>
      </c>
      <c r="I33" s="38"/>
    </row>
    <row r="34" ht="18.5" spans="1:9">
      <c r="A34" s="32" t="s">
        <v>65</v>
      </c>
      <c r="B34" s="33" t="s">
        <v>66</v>
      </c>
      <c r="C34" s="34">
        <v>55500</v>
      </c>
      <c r="D34" s="34">
        <v>0</v>
      </c>
      <c r="E34" s="35">
        <v>55500</v>
      </c>
      <c r="F34" s="34">
        <v>487180</v>
      </c>
      <c r="G34" s="34">
        <v>60980</v>
      </c>
      <c r="H34" s="35">
        <v>481700</v>
      </c>
      <c r="I34" s="38"/>
    </row>
    <row r="35" ht="18.5" spans="1:9">
      <c r="A35" s="32" t="s">
        <v>67</v>
      </c>
      <c r="B35" s="33" t="s">
        <v>68</v>
      </c>
      <c r="C35" s="34">
        <v>0</v>
      </c>
      <c r="D35" s="34">
        <v>0</v>
      </c>
      <c r="E35" s="35">
        <v>0</v>
      </c>
      <c r="F35" s="34">
        <v>4280</v>
      </c>
      <c r="G35" s="34">
        <v>7180</v>
      </c>
      <c r="H35" s="35">
        <v>-2900</v>
      </c>
      <c r="I35" s="38"/>
    </row>
    <row r="36" ht="18.5" spans="1:9">
      <c r="A36" s="32" t="s">
        <v>69</v>
      </c>
      <c r="B36" s="33" t="s">
        <v>70</v>
      </c>
      <c r="C36" s="34">
        <v>0</v>
      </c>
      <c r="D36" s="34">
        <v>0</v>
      </c>
      <c r="E36" s="35">
        <v>0</v>
      </c>
      <c r="F36" s="34">
        <v>510180</v>
      </c>
      <c r="G36" s="34">
        <v>307680</v>
      </c>
      <c r="H36" s="35">
        <v>202500</v>
      </c>
      <c r="I36" s="38"/>
    </row>
    <row r="37" ht="18.5" spans="1:9">
      <c r="A37" s="32" t="s">
        <v>71</v>
      </c>
      <c r="B37" s="33" t="s">
        <v>72</v>
      </c>
      <c r="C37" s="34">
        <v>0</v>
      </c>
      <c r="D37" s="34">
        <v>0</v>
      </c>
      <c r="E37" s="35">
        <v>0</v>
      </c>
      <c r="F37" s="34">
        <v>0</v>
      </c>
      <c r="G37" s="34">
        <v>0</v>
      </c>
      <c r="H37" s="35">
        <v>0</v>
      </c>
      <c r="I37" s="38"/>
    </row>
    <row r="38" ht="18.5" spans="1:9">
      <c r="A38" s="32" t="s">
        <v>73</v>
      </c>
      <c r="B38" s="33" t="s">
        <v>74</v>
      </c>
      <c r="C38" s="34">
        <v>0</v>
      </c>
      <c r="D38" s="34">
        <v>0</v>
      </c>
      <c r="E38" s="35">
        <v>0</v>
      </c>
      <c r="F38" s="34">
        <v>0</v>
      </c>
      <c r="G38" s="34">
        <v>0</v>
      </c>
      <c r="H38" s="35">
        <v>0</v>
      </c>
      <c r="I38" s="38"/>
    </row>
    <row r="39" ht="18.5" spans="1:9">
      <c r="A39" s="32" t="s">
        <v>75</v>
      </c>
      <c r="B39" s="33" t="s">
        <v>76</v>
      </c>
      <c r="C39" s="34">
        <v>0</v>
      </c>
      <c r="D39" s="34">
        <v>0</v>
      </c>
      <c r="E39" s="35">
        <v>0</v>
      </c>
      <c r="F39" s="34">
        <v>6000</v>
      </c>
      <c r="G39" s="34">
        <v>0</v>
      </c>
      <c r="H39" s="35">
        <v>6000</v>
      </c>
      <c r="I39" s="38"/>
    </row>
    <row r="40" ht="18.5" spans="1:9">
      <c r="A40" s="32" t="s">
        <v>77</v>
      </c>
      <c r="B40" s="33" t="s">
        <v>78</v>
      </c>
      <c r="C40" s="34">
        <v>0</v>
      </c>
      <c r="D40" s="34">
        <v>0</v>
      </c>
      <c r="E40" s="35">
        <v>0</v>
      </c>
      <c r="F40" s="34">
        <v>152000</v>
      </c>
      <c r="G40" s="34">
        <v>346600</v>
      </c>
      <c r="H40" s="35">
        <v>-194600</v>
      </c>
      <c r="I40" s="38"/>
    </row>
    <row r="41" ht="18.5" spans="1:9">
      <c r="A41" s="32" t="s">
        <v>79</v>
      </c>
      <c r="B41" s="33" t="s">
        <v>80</v>
      </c>
      <c r="C41" s="34">
        <v>0</v>
      </c>
      <c r="D41" s="34">
        <v>0</v>
      </c>
      <c r="E41" s="35">
        <v>0</v>
      </c>
      <c r="F41" s="34">
        <v>20200</v>
      </c>
      <c r="G41" s="34">
        <v>27600</v>
      </c>
      <c r="H41" s="35">
        <v>-7400</v>
      </c>
      <c r="I41" s="38"/>
    </row>
    <row r="42" ht="18.5" spans="1:9">
      <c r="A42" s="32" t="s">
        <v>81</v>
      </c>
      <c r="B42" s="33" t="s">
        <v>82</v>
      </c>
      <c r="C42" s="34">
        <v>0</v>
      </c>
      <c r="D42" s="34">
        <v>0</v>
      </c>
      <c r="E42" s="35">
        <v>0</v>
      </c>
      <c r="F42" s="34">
        <v>0</v>
      </c>
      <c r="G42" s="34">
        <v>0</v>
      </c>
      <c r="H42" s="35">
        <v>0</v>
      </c>
      <c r="I42" s="38"/>
    </row>
    <row r="43" ht="18.5" spans="1:9">
      <c r="A43" s="32" t="s">
        <v>83</v>
      </c>
      <c r="B43" s="33" t="s">
        <v>84</v>
      </c>
      <c r="C43" s="34">
        <v>0</v>
      </c>
      <c r="D43" s="34">
        <v>0</v>
      </c>
      <c r="E43" s="35">
        <v>0</v>
      </c>
      <c r="F43" s="34">
        <v>900</v>
      </c>
      <c r="G43" s="34">
        <v>25550</v>
      </c>
      <c r="H43" s="35">
        <v>-24650</v>
      </c>
      <c r="I43" s="38"/>
    </row>
    <row r="44" ht="18.5" spans="1:9">
      <c r="A44" s="32" t="s">
        <v>85</v>
      </c>
      <c r="B44" s="33" t="s">
        <v>86</v>
      </c>
      <c r="C44" s="34">
        <v>0</v>
      </c>
      <c r="D44" s="34">
        <v>0</v>
      </c>
      <c r="E44" s="35">
        <v>0</v>
      </c>
      <c r="F44" s="34"/>
      <c r="G44" s="34">
        <v>4450</v>
      </c>
      <c r="H44" s="35">
        <v>-4450</v>
      </c>
      <c r="I44" s="38"/>
    </row>
    <row r="45" ht="18.5" spans="1:8">
      <c r="A45" s="32" t="s">
        <v>87</v>
      </c>
      <c r="B45" s="33" t="s">
        <v>88</v>
      </c>
      <c r="C45" s="36">
        <v>0</v>
      </c>
      <c r="D45" s="36">
        <v>0</v>
      </c>
      <c r="E45" s="35">
        <v>0</v>
      </c>
      <c r="F45" s="34">
        <v>0</v>
      </c>
      <c r="G45" s="34">
        <v>0</v>
      </c>
      <c r="H45" s="35">
        <v>0</v>
      </c>
    </row>
    <row r="46" ht="14.75"/>
  </sheetData>
  <mergeCells count="8">
    <mergeCell ref="A1:H1"/>
    <mergeCell ref="A2:H2"/>
    <mergeCell ref="C6:D6"/>
    <mergeCell ref="F6:G6"/>
    <mergeCell ref="A6:A7"/>
    <mergeCell ref="B6:B7"/>
    <mergeCell ref="E6:E7"/>
    <mergeCell ref="H6:H7"/>
  </mergeCell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showGridLines="0" workbookViewId="0">
      <selection activeCell="H17" sqref="H17"/>
    </sheetView>
  </sheetViews>
  <sheetFormatPr defaultColWidth="9" defaultRowHeight="14"/>
  <cols>
    <col min="1" max="1" width="7.62727272727273" customWidth="1"/>
    <col min="2" max="2" width="42.2545454545455" customWidth="1"/>
    <col min="3" max="3" width="14.6272727272727" customWidth="1"/>
    <col min="4" max="4" width="20.2545454545455" customWidth="1"/>
    <col min="5" max="5" width="10.1272727272727" customWidth="1"/>
  </cols>
  <sheetData>
    <row r="1" ht="37.5" customHeight="1" spans="1:9">
      <c r="A1" s="1" t="s">
        <v>89</v>
      </c>
      <c r="B1" s="2"/>
      <c r="C1" s="2"/>
      <c r="D1" s="2"/>
      <c r="E1" s="2"/>
      <c r="F1" s="3"/>
      <c r="G1" s="3"/>
      <c r="H1" s="3"/>
      <c r="I1" s="3"/>
    </row>
    <row r="2" ht="18.75" customHeight="1" spans="2:7">
      <c r="B2" s="4" t="s">
        <v>90</v>
      </c>
      <c r="C2" s="4"/>
      <c r="D2" s="4"/>
      <c r="E2" s="4"/>
      <c r="F2" s="4"/>
      <c r="G2" s="4"/>
    </row>
    <row r="3" ht="21" customHeight="1" spans="2:4">
      <c r="B3" s="5" t="s">
        <v>91</v>
      </c>
      <c r="C3" s="6" t="s">
        <v>92</v>
      </c>
      <c r="D3" s="22" t="s">
        <v>93</v>
      </c>
    </row>
    <row r="4" ht="15.75" customHeight="1" spans="2:4">
      <c r="B4" s="8" t="s">
        <v>94</v>
      </c>
      <c r="C4" s="9"/>
      <c r="D4" s="23">
        <f>SUMIF(总分类账!A8:A45,6001,总分类账!G8:G45)</f>
        <v>7180</v>
      </c>
    </row>
    <row r="5" ht="15.75" customHeight="1" spans="2:4">
      <c r="B5" s="12" t="s">
        <v>95</v>
      </c>
      <c r="C5" s="13"/>
      <c r="D5" s="24">
        <f>SUMIF(总分类账!A8:A45,6401,总分类账!H8:H45)</f>
        <v>6000</v>
      </c>
    </row>
    <row r="6" ht="15.75" customHeight="1" spans="2:4">
      <c r="B6" s="12" t="s">
        <v>96</v>
      </c>
      <c r="C6" s="13"/>
      <c r="D6" s="24">
        <f>SUMIF(总分类账!A8:A45,6405,总分类账!H8:H45)</f>
        <v>-194600</v>
      </c>
    </row>
    <row r="7" ht="15.75" customHeight="1" spans="2:4">
      <c r="B7" s="15" t="s">
        <v>97</v>
      </c>
      <c r="C7" s="16"/>
      <c r="D7" s="23">
        <f>D4-D5-D6</f>
        <v>195780</v>
      </c>
    </row>
    <row r="8" ht="15.75" customHeight="1" spans="2:4">
      <c r="B8" s="12" t="s">
        <v>98</v>
      </c>
      <c r="C8" s="13"/>
      <c r="D8" s="24">
        <f>SUMIF(总分类账!A8:A45,6051,总分类账!G8:G45)</f>
        <v>307680</v>
      </c>
    </row>
    <row r="9" ht="15.75" customHeight="1" spans="2:4">
      <c r="B9" s="12" t="s">
        <v>99</v>
      </c>
      <c r="C9" s="13"/>
      <c r="D9" s="24">
        <f>SUMIF(总分类账!A8:A45,6601,总分类账!H8:H45)</f>
        <v>-7400</v>
      </c>
    </row>
    <row r="10" ht="15.75" customHeight="1" spans="2:4">
      <c r="B10" s="12" t="s">
        <v>100</v>
      </c>
      <c r="C10" s="13"/>
      <c r="D10" s="24">
        <f>SUMIF(总分类账!A8:A45,6602,总分类账!H8:H45)</f>
        <v>0</v>
      </c>
    </row>
    <row r="11" ht="15.75" customHeight="1" spans="2:4">
      <c r="B11" s="12" t="s">
        <v>101</v>
      </c>
      <c r="C11" s="13"/>
      <c r="D11" s="24">
        <f>SUMIF(总分类账!A8:A45,6603,总分类账!H8:H45)</f>
        <v>-24650</v>
      </c>
    </row>
    <row r="12" ht="15.75" customHeight="1" spans="2:4">
      <c r="B12" s="15" t="s">
        <v>102</v>
      </c>
      <c r="C12" s="16"/>
      <c r="D12" s="23">
        <f>D7+D8-D9-D10-D11</f>
        <v>535510</v>
      </c>
    </row>
    <row r="13" ht="15.75" customHeight="1" spans="2:4">
      <c r="B13" s="12" t="s">
        <v>103</v>
      </c>
      <c r="C13" s="13"/>
      <c r="D13" s="24">
        <f>SUMIF(总分类账!A8:A45,6111,总分类账!G8:G45)</f>
        <v>0</v>
      </c>
    </row>
    <row r="14" ht="15.75" customHeight="1" spans="2:4">
      <c r="B14" s="12" t="s">
        <v>104</v>
      </c>
      <c r="C14" s="13"/>
      <c r="D14" s="24"/>
    </row>
    <row r="15" ht="15.75" customHeight="1" spans="2:4">
      <c r="B15" s="12" t="s">
        <v>105</v>
      </c>
      <c r="C15" s="13"/>
      <c r="D15" s="24">
        <f>SUMIF(总分类账!A8:A45,6301,总分类账!G8:G45)</f>
        <v>0</v>
      </c>
    </row>
    <row r="16" ht="15.75" customHeight="1" spans="2:4">
      <c r="B16" s="12" t="s">
        <v>106</v>
      </c>
      <c r="C16" s="13"/>
      <c r="D16" s="24">
        <f>SUMIF(总分类账!A8:A45,67111,总分类账!G8:G45)</f>
        <v>0</v>
      </c>
    </row>
    <row r="17" ht="15.75" customHeight="1" spans="2:4">
      <c r="B17" s="15" t="s">
        <v>107</v>
      </c>
      <c r="C17" s="16"/>
      <c r="D17" s="23">
        <f>D12+D13+D14+D15-D16</f>
        <v>535510</v>
      </c>
    </row>
    <row r="18" ht="15.75" customHeight="1" spans="2:4">
      <c r="B18" s="12" t="s">
        <v>108</v>
      </c>
      <c r="C18" s="13"/>
      <c r="D18" s="24">
        <f>SUMIF(总分类账!A8:A45,6801,总分类账!G8:G45)</f>
        <v>0</v>
      </c>
    </row>
    <row r="19" ht="15.75" customHeight="1" spans="2:4">
      <c r="B19" s="18" t="s">
        <v>109</v>
      </c>
      <c r="C19" s="19"/>
      <c r="D19" s="25">
        <f>D17-D18</f>
        <v>535510</v>
      </c>
    </row>
    <row r="20" ht="14.75"/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tabSelected="1" workbookViewId="0">
      <selection activeCell="H19" sqref="H19"/>
    </sheetView>
  </sheetViews>
  <sheetFormatPr defaultColWidth="9" defaultRowHeight="14"/>
  <cols>
    <col min="1" max="1" width="3.87272727272727" customWidth="1"/>
    <col min="2" max="2" width="37.1272727272727" customWidth="1"/>
    <col min="3" max="3" width="9.25454545454545" customWidth="1"/>
    <col min="4" max="4" width="18.6272727272727" customWidth="1"/>
    <col min="5" max="5" width="19.3727272727273" customWidth="1"/>
    <col min="6" max="6" width="10.1272727272727" customWidth="1"/>
  </cols>
  <sheetData>
    <row r="1" ht="48.75" customHeight="1" spans="1:10">
      <c r="A1" s="1" t="s">
        <v>110</v>
      </c>
      <c r="B1" s="2"/>
      <c r="C1" s="2"/>
      <c r="D1" s="2"/>
      <c r="E1" s="2"/>
      <c r="F1" s="2"/>
      <c r="G1" s="3"/>
      <c r="H1" s="3"/>
      <c r="I1" s="3"/>
      <c r="J1" s="3"/>
    </row>
    <row r="2" ht="18.75" customHeight="1" spans="2:8">
      <c r="B2" s="4" t="s">
        <v>111</v>
      </c>
      <c r="C2" s="4"/>
      <c r="D2" s="4"/>
      <c r="E2" s="4"/>
      <c r="F2" s="4"/>
      <c r="G2" s="4"/>
      <c r="H2" s="4"/>
    </row>
    <row r="3" ht="27.75" customHeight="1" spans="2:5">
      <c r="B3" s="5" t="s">
        <v>91</v>
      </c>
      <c r="C3" s="6" t="s">
        <v>92</v>
      </c>
      <c r="D3" s="7" t="s">
        <v>93</v>
      </c>
      <c r="E3" s="7" t="s">
        <v>112</v>
      </c>
    </row>
    <row r="4" ht="15.75" customHeight="1" spans="2:5">
      <c r="B4" s="8" t="s">
        <v>94</v>
      </c>
      <c r="C4" s="9"/>
      <c r="D4" s="10">
        <f>SUMIF(总分类账!A8:A45,6001,总分类账!G8:G45)</f>
        <v>7180</v>
      </c>
      <c r="E4" s="11">
        <f>IF($D$4=0,0,D4/$D$4)</f>
        <v>1</v>
      </c>
    </row>
    <row r="5" ht="15.75" customHeight="1" spans="2:5">
      <c r="B5" s="12" t="s">
        <v>95</v>
      </c>
      <c r="C5" s="13"/>
      <c r="D5" s="14">
        <f>SUMIF(总分类账!A8:A45,6401,总分类账!H8:H45)</f>
        <v>6000</v>
      </c>
      <c r="E5" s="11">
        <f t="shared" ref="E5:E19" si="0">IF($D$4=0,0,D5/$D$4)</f>
        <v>0.835654596100279</v>
      </c>
    </row>
    <row r="6" ht="15.75" customHeight="1" spans="2:5">
      <c r="B6" s="12" t="s">
        <v>96</v>
      </c>
      <c r="C6" s="13"/>
      <c r="D6" s="14">
        <f>SUMIF(总分类账!A8:A45,6405,总分类账!H8:H45)</f>
        <v>-194600</v>
      </c>
      <c r="E6" s="11">
        <f t="shared" si="0"/>
        <v>-27.1030640668524</v>
      </c>
    </row>
    <row r="7" ht="15.75" customHeight="1" spans="2:5">
      <c r="B7" s="15" t="s">
        <v>97</v>
      </c>
      <c r="C7" s="16"/>
      <c r="D7" s="17">
        <f>D4-D5-D6</f>
        <v>195780</v>
      </c>
      <c r="E7" s="11">
        <f t="shared" si="0"/>
        <v>27.2674094707521</v>
      </c>
    </row>
    <row r="8" ht="15.75" customHeight="1" spans="2:5">
      <c r="B8" s="12" t="s">
        <v>98</v>
      </c>
      <c r="C8" s="13"/>
      <c r="D8" s="14">
        <f>SUMIF(总分类账!A8:A45,6051,总分类账!G8:G45)</f>
        <v>307680</v>
      </c>
      <c r="E8" s="11">
        <f t="shared" si="0"/>
        <v>42.8523676880223</v>
      </c>
    </row>
    <row r="9" ht="15.75" customHeight="1" spans="2:5">
      <c r="B9" s="12" t="s">
        <v>99</v>
      </c>
      <c r="C9" s="13"/>
      <c r="D9" s="14">
        <f>SUMIF(总分类账!A8:A45,6601,总分类账!H8:H45)</f>
        <v>-7400</v>
      </c>
      <c r="E9" s="11">
        <f t="shared" si="0"/>
        <v>-1.03064066852368</v>
      </c>
    </row>
    <row r="10" ht="15.75" customHeight="1" spans="2:5">
      <c r="B10" s="12" t="s">
        <v>100</v>
      </c>
      <c r="C10" s="13"/>
      <c r="D10" s="14">
        <f>SUMIF(总分类账!A8:A45,6602,总分类账!H8:H45)</f>
        <v>0</v>
      </c>
      <c r="E10" s="11">
        <f t="shared" si="0"/>
        <v>0</v>
      </c>
    </row>
    <row r="11" ht="15.75" customHeight="1" spans="2:5">
      <c r="B11" s="12" t="s">
        <v>101</v>
      </c>
      <c r="C11" s="13"/>
      <c r="D11" s="14">
        <f>SUMIF(总分类账!A8:A45,6603,总分类账!H8:H45)</f>
        <v>-24650</v>
      </c>
      <c r="E11" s="11">
        <f t="shared" si="0"/>
        <v>-3.43314763231198</v>
      </c>
    </row>
    <row r="12" ht="15.75" customHeight="1" spans="2:5">
      <c r="B12" s="15" t="s">
        <v>102</v>
      </c>
      <c r="C12" s="16"/>
      <c r="D12" s="17">
        <f>D7+D8-D9-D10-D11</f>
        <v>535510</v>
      </c>
      <c r="E12" s="11">
        <f t="shared" si="0"/>
        <v>74.58356545961</v>
      </c>
    </row>
    <row r="13" ht="15.75" customHeight="1" spans="2:5">
      <c r="B13" s="12" t="s">
        <v>103</v>
      </c>
      <c r="C13" s="13"/>
      <c r="D13" s="14">
        <f>SUMIF(总分类账!A8:A45,6111,总分类账!G8:G45)</f>
        <v>0</v>
      </c>
      <c r="E13" s="11">
        <f t="shared" si="0"/>
        <v>0</v>
      </c>
    </row>
    <row r="14" ht="15.75" customHeight="1" spans="2:5">
      <c r="B14" s="12" t="s">
        <v>104</v>
      </c>
      <c r="C14" s="13"/>
      <c r="D14" s="14"/>
      <c r="E14" s="11">
        <f t="shared" si="0"/>
        <v>0</v>
      </c>
    </row>
    <row r="15" ht="15.75" customHeight="1" spans="2:5">
      <c r="B15" s="12" t="s">
        <v>105</v>
      </c>
      <c r="C15" s="13"/>
      <c r="D15" s="14">
        <f>SUMIF(总分类账!A8:A45,6301,总分类账!G8:G45)</f>
        <v>0</v>
      </c>
      <c r="E15" s="11">
        <f t="shared" si="0"/>
        <v>0</v>
      </c>
    </row>
    <row r="16" ht="15.75" customHeight="1" spans="2:5">
      <c r="B16" s="12" t="s">
        <v>106</v>
      </c>
      <c r="C16" s="13"/>
      <c r="D16" s="14">
        <f>SUMIF(总分类账!A8:A45,67111,总分类账!G8:G45)</f>
        <v>0</v>
      </c>
      <c r="E16" s="11">
        <f t="shared" si="0"/>
        <v>0</v>
      </c>
    </row>
    <row r="17" ht="15.75" customHeight="1" spans="2:5">
      <c r="B17" s="15" t="s">
        <v>107</v>
      </c>
      <c r="C17" s="16"/>
      <c r="D17" s="17">
        <f>D12+D13+D14+D15-D16</f>
        <v>535510</v>
      </c>
      <c r="E17" s="11">
        <f t="shared" si="0"/>
        <v>74.58356545961</v>
      </c>
    </row>
    <row r="18" ht="15.75" customHeight="1" spans="2:5">
      <c r="B18" s="12" t="s">
        <v>108</v>
      </c>
      <c r="C18" s="13"/>
      <c r="D18" s="14">
        <f>SUMIF(总分类账!A8:A45,6801,总分类账!G8:G45)</f>
        <v>0</v>
      </c>
      <c r="E18" s="11">
        <f t="shared" si="0"/>
        <v>0</v>
      </c>
    </row>
    <row r="19" ht="15.75" customHeight="1" spans="2:5">
      <c r="B19" s="18" t="s">
        <v>109</v>
      </c>
      <c r="C19" s="19"/>
      <c r="D19" s="20">
        <f>D17-D18</f>
        <v>535510</v>
      </c>
      <c r="E19" s="21">
        <f t="shared" si="0"/>
        <v>74.58356545961</v>
      </c>
    </row>
    <row r="20" ht="14.75"/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HSR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总分类账</vt:lpstr>
      <vt:lpstr>利润表 </vt:lpstr>
      <vt:lpstr>利润表结构分析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吴科长</dc:creator>
  <cp:lastModifiedBy>123</cp:lastModifiedBy>
  <dcterms:created xsi:type="dcterms:W3CDTF">2007-12-03T04:25:00Z</dcterms:created>
  <dcterms:modified xsi:type="dcterms:W3CDTF">2020-11-14T13:41:30Z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