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firstSheet="1" activeTab="4"/>
  </bookViews>
  <sheets>
    <sheet name="应收账款分析模型" sheetId="1" r:id="rId1"/>
    <sheet name="高级筛选结果" sheetId="3" r:id="rId2"/>
    <sheet name="应收账款账龄分析表" sheetId="4" r:id="rId3"/>
    <sheet name="应收账款分析模型 " sheetId="2" r:id="rId4"/>
    <sheet name="应付账款分析模型" sheetId="5" r:id="rId5"/>
  </sheets>
  <definedNames>
    <definedName name="_xlnm._FilterDatabase" localSheetId="3" hidden="1">'应收账款分析模型 '!$A$2:$N$10</definedName>
    <definedName name="_xlnm.Criteria" localSheetId="3">'应收账款分析模型 '!$I$2:$I$3</definedName>
  </definedNames>
  <calcPr calcId="144525"/>
</workbook>
</file>

<file path=xl/sharedStrings.xml><?xml version="1.0" encoding="utf-8"?>
<sst xmlns="http://schemas.openxmlformats.org/spreadsheetml/2006/main" count="102" uniqueCount="37">
  <si>
    <t>开票日期</t>
  </si>
  <si>
    <t>发票号码</t>
  </si>
  <si>
    <t>公司名称</t>
  </si>
  <si>
    <t>应收金额</t>
  </si>
  <si>
    <t>付款期</t>
  </si>
  <si>
    <t>A公司</t>
  </si>
  <si>
    <t>B公司</t>
  </si>
  <si>
    <t>D公司</t>
  </si>
  <si>
    <t>E公司</t>
  </si>
  <si>
    <t>G公司</t>
  </si>
  <si>
    <t>H公司</t>
  </si>
  <si>
    <t>F公司</t>
  </si>
  <si>
    <t>W公司</t>
  </si>
  <si>
    <t>应收账款清单</t>
  </si>
  <si>
    <t>今天日期</t>
  </si>
  <si>
    <t>逾期天数</t>
  </si>
  <si>
    <t>已收款金额</t>
  </si>
  <si>
    <t>未收款金额</t>
  </si>
  <si>
    <t>收款期</t>
  </si>
  <si>
    <t>到期日期</t>
  </si>
  <si>
    <t>是否到期</t>
  </si>
  <si>
    <t>未到期金额</t>
  </si>
  <si>
    <t>0～30</t>
  </si>
  <si>
    <t>30～60</t>
  </si>
  <si>
    <t>60～90</t>
  </si>
  <si>
    <t>90天以上</t>
  </si>
  <si>
    <t>是</t>
  </si>
  <si>
    <t>C公司</t>
  </si>
  <si>
    <t>应收账款账龄分析表</t>
  </si>
  <si>
    <t>账龄</t>
  </si>
  <si>
    <t>百分比（％）</t>
  </si>
  <si>
    <t>未到期</t>
  </si>
  <si>
    <t>合计</t>
  </si>
  <si>
    <t>应付账款清单</t>
  </si>
  <si>
    <t>应付金额</t>
  </si>
  <si>
    <t>已付款金额</t>
  </si>
  <si>
    <t>未付款金额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</si>
</sst>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family val="1"/>
      <charset val="0"/>
    </font>
    <font>
      <b/>
      <sz val="12"/>
      <name val="宋体"/>
      <charset val="134"/>
    </font>
    <font>
      <sz val="11"/>
      <name val="宋体"/>
      <charset val="134"/>
    </font>
    <font>
      <sz val="10.5"/>
      <name val="Times New Roman"/>
      <family val="1"/>
      <charset val="0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19" fillId="16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7" fillId="10" borderId="6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176" fontId="2" fillId="0" borderId="0" xfId="0" applyNumberFormat="1" applyFont="1"/>
    <xf numFmtId="0" fontId="0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5" fillId="0" borderId="2" xfId="0" applyFont="1" applyBorder="1"/>
    <xf numFmtId="10" fontId="5" fillId="0" borderId="2" xfId="0" applyNumberFormat="1" applyFont="1" applyBorder="1"/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6" fillId="0" borderId="0" xfId="0" applyFont="1"/>
    <xf numFmtId="176" fontId="5" fillId="0" borderId="0" xfId="0" applyNumberFormat="1" applyFont="1"/>
    <xf numFmtId="176" fontId="7" fillId="0" borderId="0" xfId="0" applyNumberFormat="1" applyFont="1"/>
    <xf numFmtId="176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100" b="1" i="0" u="none" strike="noStrike" kern="1200" baseline="0">
                <a:solidFill>
                  <a:srgbClr val="000000"/>
                </a:solidFill>
                <a:latin typeface="华文新魏" charset="-122"/>
                <a:ea typeface="华文新魏" charset="-122"/>
                <a:cs typeface="华文新魏" charset="-122"/>
              </a:defRPr>
            </a:pPr>
            <a:r>
              <a:t>应收账款账龄分析图</a:t>
            </a:r>
            <a:endParaRPr sz="1100" b="1" i="0" u="none" strike="noStrike" baseline="0">
              <a:solidFill>
                <a:srgbClr val="000000"/>
              </a:solidFill>
              <a:latin typeface="华文新魏" charset="-122"/>
              <a:ea typeface="华文新魏" charset="-122"/>
              <a:cs typeface="华文新魏" charset="-122"/>
            </a:endParaRPr>
          </a:p>
        </c:rich>
      </c:tx>
      <c:layout>
        <c:manualLayout>
          <c:x val="0"/>
          <c:y val="0.0402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5"/>
          <c:y val="0.25875"/>
          <c:w val="0.43825"/>
          <c:h val="0.502"/>
        </c:manualLayout>
      </c:layout>
      <c:lineChart>
        <c:grouping val="standard"/>
        <c:varyColors val="0"/>
        <c:ser>
          <c:idx val="1"/>
          <c:order val="1"/>
          <c:tx>
            <c:strRef>
              <c:f>应收账款账龄分析表!$C$3</c:f>
              <c:strCache>
                <c:ptCount val="1"/>
                <c:pt idx="0">
                  <c:v>百分比（％）</c:v>
                </c:pt>
              </c:strCache>
            </c:strRef>
          </c:tx>
          <c:spPr>
            <a:ln w="12700" cap="rnd" cmpd="sng" algn="ctr">
              <a:solidFill>
                <a:srgbClr val="FF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6350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应收账款账龄分析表!$A$4:$A$8</c:f>
              <c:strCache>
                <c:ptCount val="5"/>
                <c:pt idx="0">
                  <c:v>未到期</c:v>
                </c:pt>
                <c:pt idx="1">
                  <c:v>0～30</c:v>
                </c:pt>
                <c:pt idx="2">
                  <c:v>30～60</c:v>
                </c:pt>
                <c:pt idx="3">
                  <c:v>60～90</c:v>
                </c:pt>
                <c:pt idx="4">
                  <c:v>90天以上</c:v>
                </c:pt>
              </c:strCache>
            </c:strRef>
          </c:cat>
          <c:val>
            <c:numRef>
              <c:f>应收账款账龄分析表!$C$4:$C$8</c:f>
              <c:numCache>
                <c:formatCode>0.00%</c:formatCode>
                <c:ptCount val="5"/>
                <c:pt idx="0">
                  <c:v>0.143673110720562</c:v>
                </c:pt>
                <c:pt idx="1">
                  <c:v>0.0215289982425308</c:v>
                </c:pt>
                <c:pt idx="2">
                  <c:v>0</c:v>
                </c:pt>
                <c:pt idx="3">
                  <c:v>0.351493848857645</c:v>
                </c:pt>
                <c:pt idx="4">
                  <c:v>0.483304042179262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927741"/>
        <c:axId val="938366988"/>
      </c:lineChart>
      <c:lineChart>
        <c:grouping val="standard"/>
        <c:varyColors val="0"/>
        <c:ser>
          <c:idx val="0"/>
          <c:order val="0"/>
          <c:tx>
            <c:strRef>
              <c:f>应收账款账龄分析表!$B$3</c:f>
              <c:strCache>
                <c:ptCount val="1"/>
                <c:pt idx="0">
                  <c:v>应收金额</c:v>
                </c:pt>
              </c:strCache>
            </c:strRef>
          </c:tx>
          <c:spPr>
            <a:ln w="12700" cap="rnd" cmpd="sng" algn="ctr">
              <a:solidFill>
                <a:srgbClr val="00CCFF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6350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elete val="1"/>
          </c:dLbls>
          <c:trendline>
            <c:spPr>
              <a:ln w="25400" cap="rnd" cmpd="sng" algn="ctr">
                <a:solidFill>
                  <a:srgbClr val="000000">
                    <a:alpha val="100000"/>
                  </a:srgbClr>
                </a:solidFill>
                <a:prstDash val="solid"/>
                <a:round/>
              </a:ln>
            </c:spPr>
            <c:trendlineType val="log"/>
            <c:forward val="0"/>
            <c:backward val="0"/>
            <c:dispRSqr val="0"/>
            <c:dispEq val="0"/>
          </c:trendline>
          <c:cat>
            <c:strRef>
              <c:f>应收账款账龄分析表!$A$4:$A$8</c:f>
              <c:strCache>
                <c:ptCount val="5"/>
                <c:pt idx="0">
                  <c:v>未到期</c:v>
                </c:pt>
                <c:pt idx="1">
                  <c:v>0～30</c:v>
                </c:pt>
                <c:pt idx="2">
                  <c:v>30～60</c:v>
                </c:pt>
                <c:pt idx="3">
                  <c:v>60～90</c:v>
                </c:pt>
                <c:pt idx="4">
                  <c:v>90天以上</c:v>
                </c:pt>
              </c:strCache>
            </c:strRef>
          </c:cat>
          <c:val>
            <c:numRef>
              <c:f>应收账款账龄分析表!$B$4:$B$8</c:f>
              <c:numCache>
                <c:formatCode>General</c:formatCode>
                <c:ptCount val="5"/>
                <c:pt idx="0">
                  <c:v>16350</c:v>
                </c:pt>
                <c:pt idx="1">
                  <c:v>2450</c:v>
                </c:pt>
                <c:pt idx="2">
                  <c:v>0</c:v>
                </c:pt>
                <c:pt idx="3">
                  <c:v>40000</c:v>
                </c:pt>
                <c:pt idx="4">
                  <c:v>55000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66049"/>
        <c:axId val="166718457"/>
      </c:lineChart>
      <c:catAx>
        <c:axId val="961927741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100" b="1" i="0" u="none" strike="noStrike" kern="1200" baseline="0">
                    <a:solidFill>
                      <a:srgbClr val="000000"/>
                    </a:solidFill>
                    <a:latin typeface="华文新魏" charset="-122"/>
                    <a:ea typeface="华文新魏" charset="-122"/>
                    <a:cs typeface="华文新魏" charset="-122"/>
                  </a:defRPr>
                </a:pPr>
                <a:r>
                  <a:t>逾期天数</a:t>
                </a:r>
                <a:endParaRPr sz="1100" b="1" i="0" u="none" strike="noStrike" baseline="0">
                  <a:solidFill>
                    <a:srgbClr val="000000"/>
                  </a:solidFill>
                  <a:latin typeface="华文新魏" charset="-122"/>
                  <a:ea typeface="华文新魏" charset="-122"/>
                  <a:cs typeface="华文新魏" charset="-122"/>
                </a:endParaRPr>
              </a:p>
            </c:rich>
          </c:tx>
          <c:layout>
            <c:manualLayout>
              <c:xMode val="edge"/>
              <c:yMode val="edge"/>
              <c:x val="0.422172300415321"/>
              <c:y val="0.980646977327545"/>
            </c:manualLayout>
          </c:layout>
          <c:overlay val="0"/>
        </c:title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975" b="0" i="0" u="none" strike="noStrike" kern="1200" baseline="0">
                <a:solidFill>
                  <a:srgbClr val="000000"/>
                </a:solidFill>
                <a:latin typeface="华文新魏" charset="-122"/>
                <a:ea typeface="华文新魏" charset="-122"/>
                <a:cs typeface="华文新魏" charset="-122"/>
              </a:defRPr>
            </a:pPr>
          </a:p>
        </c:txPr>
        <c:crossAx val="938366988"/>
        <c:crosses val="autoZero"/>
        <c:auto val="1"/>
        <c:lblAlgn val="ctr"/>
        <c:lblOffset val="100"/>
        <c:noMultiLvlLbl val="0"/>
      </c:catAx>
      <c:valAx>
        <c:axId val="9383669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100" b="1" i="0" u="none" strike="noStrike" kern="1200" baseline="0">
                    <a:solidFill>
                      <a:srgbClr val="000000"/>
                    </a:solidFill>
                    <a:latin typeface="华文新魏" charset="-122"/>
                    <a:ea typeface="华文新魏" charset="-122"/>
                    <a:cs typeface="华文新魏" charset="-122"/>
                  </a:defRPr>
                </a:pPr>
                <a:r>
                  <a:t>应收金额</a:t>
                </a:r>
                <a:endParaRPr sz="1100" b="1" i="0" u="none" strike="noStrike" baseline="0">
                  <a:solidFill>
                    <a:srgbClr val="000000"/>
                  </a:solidFill>
                  <a:latin typeface="华文新魏" charset="-122"/>
                  <a:ea typeface="华文新魏" charset="-122"/>
                  <a:cs typeface="华文新魏" charset="-122"/>
                </a:endParaRPr>
              </a:p>
            </c:rich>
          </c:tx>
          <c:layout>
            <c:manualLayout>
              <c:xMode val="edge"/>
              <c:yMode val="edge"/>
              <c:x val="0.0856779494693124"/>
              <c:y val="0.471158586589484"/>
            </c:manualLayout>
          </c:layout>
          <c:overlay val="0"/>
        </c:title>
        <c:numFmt formatCode="0.00%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华文新魏" charset="-122"/>
                <a:ea typeface="华文新魏" charset="-122"/>
                <a:cs typeface="华文新魏" charset="-122"/>
              </a:defRPr>
            </a:pPr>
          </a:p>
        </c:txPr>
        <c:crossAx val="961927741"/>
        <c:crosses val="autoZero"/>
        <c:crossBetween val="between"/>
      </c:valAx>
      <c:catAx>
        <c:axId val="160466049"/>
        <c:scaling>
          <c:orientation val="minMax"/>
        </c:scaling>
        <c:delete val="1"/>
        <c:axPos val="b"/>
        <c:majorTickMark val="in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75" b="0" i="0" u="none" strike="noStrike" kern="1200" baseline="0">
                <a:solidFill>
                  <a:srgbClr val="000000"/>
                </a:solidFill>
                <a:latin typeface="华文新魏" charset="-122"/>
                <a:ea typeface="华文新魏" charset="-122"/>
                <a:cs typeface="华文新魏" charset="-122"/>
              </a:defRPr>
            </a:pPr>
          </a:p>
        </c:txPr>
        <c:crossAx val="166718457"/>
        <c:crosses val="autoZero"/>
        <c:auto val="1"/>
        <c:lblAlgn val="ctr"/>
        <c:lblOffset val="100"/>
        <c:noMultiLvlLbl val="0"/>
      </c:catAx>
      <c:valAx>
        <c:axId val="166718457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925" b="0" i="0" u="none" strike="noStrike" kern="1200" baseline="0">
                <a:solidFill>
                  <a:srgbClr val="000000"/>
                </a:solidFill>
                <a:latin typeface="华文新魏" charset="-122"/>
                <a:ea typeface="华文新魏" charset="-122"/>
                <a:cs typeface="华文新魏" charset="-122"/>
              </a:defRPr>
            </a:pPr>
          </a:p>
        </c:txPr>
        <c:crossAx val="160466049"/>
        <c:crosses val="max"/>
        <c:crossBetween val="between"/>
      </c:valAx>
      <c:spPr>
        <a:solidFill>
          <a:srgbClr val="C0C0C0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"/>
          <c:y val="0.379"/>
          <c:w val="0.164171093161397"/>
          <c:h val="0.216352998549277"/>
        </c:manualLayout>
      </c:layout>
      <c:overlay val="0"/>
      <c:spPr>
        <a:solidFill>
          <a:srgbClr val="FFFFFF"/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050" b="0" i="0" u="none" strike="noStrike" kern="1200" baseline="0">
              <a:solidFill>
                <a:srgbClr val="000000"/>
              </a:solidFill>
              <a:latin typeface="华文新魏" charset="-122"/>
              <a:ea typeface="华文新魏" charset="-122"/>
              <a:cs typeface="华文新魏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>
          <a:alpha val="100000"/>
        </a:srgbClr>
      </a:solidFill>
      <a:prstDash val="solid"/>
      <a:round/>
    </a:ln>
  </c:spPr>
  <c:txPr>
    <a:bodyPr rot="0" wrap="square" anchor="ctr" anchorCtr="1"/>
    <a:lstStyle/>
    <a:p>
      <a:pPr>
        <a:defRPr lang="zh-CN" sz="975" b="0" i="0" u="none" strike="noStrike" baseline="0">
          <a:solidFill>
            <a:srgbClr val="000000"/>
          </a:solidFill>
          <a:latin typeface="华文新魏" charset="-122"/>
          <a:ea typeface="华文新魏" charset="-122"/>
          <a:cs typeface="华文新魏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5</xdr:row>
      <xdr:rowOff>0</xdr:rowOff>
    </xdr:from>
    <xdr:to>
      <xdr:col>8</xdr:col>
      <xdr:colOff>477520</xdr:colOff>
      <xdr:row>12</xdr:row>
      <xdr:rowOff>152400</xdr:rowOff>
    </xdr:to>
    <xdr:pic>
      <xdr:nvPicPr>
        <xdr:cNvPr id="1026" name="Picture 2" descr="图3-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7175" y="1028700"/>
          <a:ext cx="1798320" cy="1485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384810</xdr:colOff>
      <xdr:row>5</xdr:row>
      <xdr:rowOff>8890</xdr:rowOff>
    </xdr:from>
    <xdr:to>
      <xdr:col>11</xdr:col>
      <xdr:colOff>605790</xdr:colOff>
      <xdr:row>18</xdr:row>
      <xdr:rowOff>152400</xdr:rowOff>
    </xdr:to>
    <xdr:graphicFrame>
      <xdr:nvGraphicFramePr>
        <xdr:cNvPr id="3077" name="Chart 5"/>
        <xdr:cNvGraphicFramePr/>
      </xdr:nvGraphicFramePr>
      <xdr:xfrm>
        <a:off x="2870835" y="1009015"/>
        <a:ext cx="5504180" cy="26390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E11" sqref="E11"/>
    </sheetView>
  </sheetViews>
  <sheetFormatPr defaultColWidth="8.66666666666667" defaultRowHeight="15" outlineLevelCol="4"/>
  <cols>
    <col min="1" max="1" width="13.25" customWidth="1"/>
    <col min="2" max="2" width="12.125" customWidth="1"/>
    <col min="3" max="3" width="13.125" customWidth="1"/>
    <col min="4" max="4" width="11.5" customWidth="1"/>
    <col min="5" max="5" width="11.375" customWidth="1"/>
  </cols>
  <sheetData>
    <row r="1" ht="21" customHeight="1" spans="1:5">
      <c r="A1" s="8" t="s">
        <v>0</v>
      </c>
      <c r="B1" s="8" t="s">
        <v>1</v>
      </c>
      <c r="C1" s="8" t="s">
        <v>2</v>
      </c>
      <c r="D1" s="28" t="s">
        <v>3</v>
      </c>
      <c r="E1" s="8" t="s">
        <v>4</v>
      </c>
    </row>
    <row r="2" spans="1:5">
      <c r="A2" s="22">
        <v>37258</v>
      </c>
      <c r="B2" s="23">
        <v>11456</v>
      </c>
      <c r="C2" s="23" t="s">
        <v>5</v>
      </c>
      <c r="D2" s="24">
        <v>50000</v>
      </c>
      <c r="E2" s="23">
        <v>30</v>
      </c>
    </row>
    <row r="3" spans="1:5">
      <c r="A3" s="22">
        <v>37320</v>
      </c>
      <c r="B3" s="23">
        <v>22451</v>
      </c>
      <c r="C3" s="23" t="s">
        <v>6</v>
      </c>
      <c r="D3" s="24">
        <v>25000</v>
      </c>
      <c r="E3" s="23">
        <v>20</v>
      </c>
    </row>
    <row r="4" spans="1:5">
      <c r="A4" s="22">
        <v>37380</v>
      </c>
      <c r="B4" s="23">
        <v>65423</v>
      </c>
      <c r="C4" s="23" t="s">
        <v>7</v>
      </c>
      <c r="D4" s="24">
        <v>12500</v>
      </c>
      <c r="E4" s="23">
        <v>60</v>
      </c>
    </row>
    <row r="5" spans="1:5">
      <c r="A5" s="22">
        <v>37448</v>
      </c>
      <c r="B5" s="23">
        <v>45216</v>
      </c>
      <c r="C5" s="23" t="s">
        <v>8</v>
      </c>
      <c r="D5" s="24">
        <v>45452</v>
      </c>
      <c r="E5" s="23">
        <v>40</v>
      </c>
    </row>
    <row r="6" spans="1:5">
      <c r="A6" s="22">
        <v>37502</v>
      </c>
      <c r="B6" s="23">
        <v>45456</v>
      </c>
      <c r="C6" s="23" t="s">
        <v>9</v>
      </c>
      <c r="D6" s="24">
        <v>2450</v>
      </c>
      <c r="E6" s="23">
        <v>30</v>
      </c>
    </row>
    <row r="7" spans="1:5">
      <c r="A7" s="22">
        <v>37539</v>
      </c>
      <c r="B7" s="23">
        <v>45123</v>
      </c>
      <c r="C7" s="23" t="s">
        <v>10</v>
      </c>
      <c r="D7" s="24">
        <v>12350</v>
      </c>
      <c r="E7" s="23">
        <v>50</v>
      </c>
    </row>
    <row r="8" spans="1:5">
      <c r="A8" s="22">
        <v>37562</v>
      </c>
      <c r="B8" s="23">
        <v>12655</v>
      </c>
      <c r="C8" s="23" t="s">
        <v>11</v>
      </c>
      <c r="D8" s="24">
        <v>32000</v>
      </c>
      <c r="E8" s="23">
        <v>20</v>
      </c>
    </row>
    <row r="9" spans="1:5">
      <c r="A9" s="22">
        <v>37565</v>
      </c>
      <c r="B9" s="23">
        <v>63251</v>
      </c>
      <c r="C9" s="23" t="s">
        <v>12</v>
      </c>
      <c r="D9" s="24">
        <v>32510</v>
      </c>
      <c r="E9" s="23">
        <v>20</v>
      </c>
    </row>
  </sheetData>
  <pageMargins left="0.75" right="0.75" top="1" bottom="1" header="0.5" footer="0.5"/>
  <pageSetup paperSize="9" orientation="portrait" horizontalDpi="300" verticalDpi="3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L20" sqref="L20"/>
    </sheetView>
  </sheetViews>
  <sheetFormatPr defaultColWidth="8.66666666666667" defaultRowHeight="15"/>
  <cols>
    <col min="9" max="9" width="10.625" customWidth="1"/>
  </cols>
  <sheetData>
    <row r="1" spans="2:14">
      <c r="B1" t="s">
        <v>13</v>
      </c>
      <c r="H1" t="s">
        <v>14</v>
      </c>
      <c r="I1" s="14"/>
      <c r="K1" s="8" t="s">
        <v>15</v>
      </c>
      <c r="L1" s="8"/>
      <c r="M1" s="8"/>
      <c r="N1" s="8"/>
    </row>
    <row r="2" ht="24.6" customHeight="1" spans="1:14">
      <c r="A2" s="20" t="s">
        <v>0</v>
      </c>
      <c r="B2" s="20" t="s">
        <v>1</v>
      </c>
      <c r="C2" s="20" t="s">
        <v>2</v>
      </c>
      <c r="D2" s="21" t="s">
        <v>3</v>
      </c>
      <c r="E2" s="21" t="s">
        <v>16</v>
      </c>
      <c r="F2" s="21" t="s">
        <v>17</v>
      </c>
      <c r="G2" s="20" t="s">
        <v>18</v>
      </c>
      <c r="H2" s="21" t="s">
        <v>19</v>
      </c>
      <c r="I2" s="21" t="s">
        <v>20</v>
      </c>
      <c r="J2" s="21" t="s">
        <v>21</v>
      </c>
      <c r="K2" s="21" t="s">
        <v>22</v>
      </c>
      <c r="L2" s="21" t="s">
        <v>23</v>
      </c>
      <c r="M2" s="21" t="s">
        <v>24</v>
      </c>
      <c r="N2" s="21" t="s">
        <v>25</v>
      </c>
    </row>
    <row r="3" spans="1:14">
      <c r="A3" s="22"/>
      <c r="B3" s="23">
        <v>11456</v>
      </c>
      <c r="C3" s="23" t="s">
        <v>5</v>
      </c>
      <c r="D3" s="24">
        <v>50000</v>
      </c>
      <c r="E3" s="24">
        <v>20000</v>
      </c>
      <c r="F3" s="24">
        <v>30000</v>
      </c>
      <c r="G3" s="23">
        <v>30</v>
      </c>
      <c r="H3" s="22"/>
      <c r="I3" s="25" t="s">
        <v>26</v>
      </c>
      <c r="J3" s="26">
        <v>0</v>
      </c>
      <c r="K3" s="27">
        <v>0</v>
      </c>
      <c r="L3" s="27">
        <v>0</v>
      </c>
      <c r="M3" s="27">
        <v>0</v>
      </c>
      <c r="N3" s="27">
        <v>30000</v>
      </c>
    </row>
    <row r="4" spans="1:14">
      <c r="A4" s="22"/>
      <c r="B4" s="23">
        <v>22451</v>
      </c>
      <c r="C4" s="23" t="s">
        <v>6</v>
      </c>
      <c r="D4" s="24">
        <v>25000</v>
      </c>
      <c r="E4" s="24">
        <v>5000</v>
      </c>
      <c r="F4" s="24">
        <v>20000</v>
      </c>
      <c r="G4" s="23">
        <v>20</v>
      </c>
      <c r="H4" s="22"/>
      <c r="I4" s="25" t="s">
        <v>26</v>
      </c>
      <c r="J4" s="26">
        <v>0</v>
      </c>
      <c r="K4" s="27">
        <v>0</v>
      </c>
      <c r="L4" s="27">
        <v>0</v>
      </c>
      <c r="M4" s="27">
        <v>0</v>
      </c>
      <c r="N4" s="27">
        <v>20000</v>
      </c>
    </row>
    <row r="5" spans="1:14">
      <c r="A5" s="22"/>
      <c r="B5" s="23">
        <v>12345</v>
      </c>
      <c r="C5" s="23" t="s">
        <v>27</v>
      </c>
      <c r="D5" s="24">
        <v>3000</v>
      </c>
      <c r="E5" s="24">
        <v>0</v>
      </c>
      <c r="F5" s="24">
        <v>3000</v>
      </c>
      <c r="G5" s="23">
        <v>30</v>
      </c>
      <c r="H5" s="22"/>
      <c r="I5" s="25" t="s">
        <v>26</v>
      </c>
      <c r="J5" s="26">
        <v>0</v>
      </c>
      <c r="K5" s="27">
        <v>0</v>
      </c>
      <c r="L5" s="27">
        <v>0</v>
      </c>
      <c r="M5" s="27">
        <v>0</v>
      </c>
      <c r="N5" s="27">
        <v>3000</v>
      </c>
    </row>
    <row r="6" spans="1:14">
      <c r="A6" s="22"/>
      <c r="B6" s="23">
        <v>65423</v>
      </c>
      <c r="C6" s="23" t="s">
        <v>7</v>
      </c>
      <c r="D6" s="24">
        <v>12500</v>
      </c>
      <c r="E6" s="24">
        <v>10500</v>
      </c>
      <c r="F6" s="24">
        <v>2000</v>
      </c>
      <c r="G6" s="23">
        <v>60</v>
      </c>
      <c r="H6" s="22"/>
      <c r="I6" s="25" t="s">
        <v>26</v>
      </c>
      <c r="J6" s="26">
        <v>0</v>
      </c>
      <c r="K6" s="27">
        <v>0</v>
      </c>
      <c r="L6" s="27">
        <v>0</v>
      </c>
      <c r="M6" s="27">
        <v>0</v>
      </c>
      <c r="N6" s="27">
        <v>2000</v>
      </c>
    </row>
    <row r="7" spans="1:14">
      <c r="A7" s="22"/>
      <c r="B7" s="23">
        <v>45216</v>
      </c>
      <c r="C7" s="23" t="s">
        <v>8</v>
      </c>
      <c r="D7" s="24">
        <v>45452</v>
      </c>
      <c r="E7" s="24">
        <v>5452</v>
      </c>
      <c r="F7" s="24">
        <v>40000</v>
      </c>
      <c r="G7" s="23">
        <v>40</v>
      </c>
      <c r="H7" s="22"/>
      <c r="I7" s="25" t="s">
        <v>26</v>
      </c>
      <c r="J7" s="26">
        <v>0</v>
      </c>
      <c r="K7" s="27">
        <v>0</v>
      </c>
      <c r="L7" s="27">
        <v>0</v>
      </c>
      <c r="M7" s="27">
        <v>40000</v>
      </c>
      <c r="N7" s="27">
        <v>0</v>
      </c>
    </row>
    <row r="8" spans="1:14">
      <c r="A8" s="22"/>
      <c r="B8" s="23">
        <v>45456</v>
      </c>
      <c r="C8" s="23" t="s">
        <v>9</v>
      </c>
      <c r="D8" s="24">
        <v>2450</v>
      </c>
      <c r="E8" s="24">
        <v>0</v>
      </c>
      <c r="F8" s="24">
        <v>2450</v>
      </c>
      <c r="G8" s="23">
        <v>30</v>
      </c>
      <c r="H8" s="22"/>
      <c r="I8" s="25" t="s">
        <v>26</v>
      </c>
      <c r="J8" s="26">
        <v>0</v>
      </c>
      <c r="K8" s="27">
        <v>2450</v>
      </c>
      <c r="L8" s="27">
        <v>0</v>
      </c>
      <c r="M8" s="27">
        <v>0</v>
      </c>
      <c r="N8" s="27">
        <v>0</v>
      </c>
    </row>
    <row r="9" spans="1:10">
      <c r="A9" s="8"/>
      <c r="B9" s="8"/>
      <c r="C9" s="8"/>
      <c r="D9" s="8"/>
      <c r="E9" s="8"/>
      <c r="F9" s="8"/>
      <c r="G9" s="8"/>
      <c r="H9" s="8"/>
      <c r="J9" s="11"/>
    </row>
    <row r="10" spans="10:10">
      <c r="J10" s="11"/>
    </row>
    <row r="11" spans="10:10">
      <c r="J11" s="11"/>
    </row>
  </sheetData>
  <mergeCells count="1">
    <mergeCell ref="K1:N1"/>
  </mergeCells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topLeftCell="B1" workbookViewId="0">
      <selection activeCell="C24" sqref="C24"/>
    </sheetView>
  </sheetViews>
  <sheetFormatPr defaultColWidth="8.66666666666667" defaultRowHeight="15" outlineLevelCol="2"/>
  <cols>
    <col min="1" max="1" width="8.75" customWidth="1"/>
    <col min="2" max="2" width="11.75" customWidth="1"/>
    <col min="3" max="3" width="12.125" customWidth="1"/>
  </cols>
  <sheetData>
    <row r="1" ht="18" customHeight="1" spans="1:3">
      <c r="A1" s="13" t="s">
        <v>28</v>
      </c>
      <c r="B1" s="13"/>
      <c r="C1" s="13"/>
    </row>
    <row r="2" spans="2:2">
      <c r="B2" s="14">
        <v>48884</v>
      </c>
    </row>
    <row r="3" spans="1:3">
      <c r="A3" s="15" t="s">
        <v>29</v>
      </c>
      <c r="B3" s="15" t="s">
        <v>3</v>
      </c>
      <c r="C3" s="15" t="s">
        <v>30</v>
      </c>
    </row>
    <row r="4" ht="15.75" spans="1:3">
      <c r="A4" s="16" t="s">
        <v>31</v>
      </c>
      <c r="B4" s="16">
        <v>16350</v>
      </c>
      <c r="C4" s="17">
        <f>B4/$B$9</f>
        <v>0.143673110720562</v>
      </c>
    </row>
    <row r="5" spans="1:3">
      <c r="A5" s="16" t="s">
        <v>22</v>
      </c>
      <c r="B5" s="16">
        <v>2450</v>
      </c>
      <c r="C5" s="17">
        <f>B5/$B$9</f>
        <v>0.0215289982425308</v>
      </c>
    </row>
    <row r="6" spans="1:3">
      <c r="A6" s="16" t="s">
        <v>23</v>
      </c>
      <c r="B6" s="16">
        <v>0</v>
      </c>
      <c r="C6" s="17">
        <f>B6/$B$9</f>
        <v>0</v>
      </c>
    </row>
    <row r="7" spans="1:3">
      <c r="A7" s="16" t="s">
        <v>24</v>
      </c>
      <c r="B7" s="16">
        <v>40000</v>
      </c>
      <c r="C7" s="17">
        <f>B7/$B$9</f>
        <v>0.351493848857645</v>
      </c>
    </row>
    <row r="8" ht="15.75" spans="1:3">
      <c r="A8" s="16" t="s">
        <v>25</v>
      </c>
      <c r="B8" s="16">
        <v>55000</v>
      </c>
      <c r="C8" s="17">
        <f>B8/$B$9</f>
        <v>0.483304042179262</v>
      </c>
    </row>
    <row r="9" ht="15.75" spans="1:3">
      <c r="A9" s="18" t="s">
        <v>32</v>
      </c>
      <c r="B9" s="18">
        <f>SUM(B4:B8)</f>
        <v>113800</v>
      </c>
      <c r="C9" s="19">
        <f>SUM(C4:C8)</f>
        <v>1</v>
      </c>
    </row>
    <row r="10" spans="1:3">
      <c r="A10" s="16"/>
      <c r="B10" s="16"/>
      <c r="C10" s="16"/>
    </row>
  </sheetData>
  <mergeCells count="1">
    <mergeCell ref="A1:C1"/>
  </mergeCells>
  <pageMargins left="0.75" right="0.75" top="1" bottom="1" header="0.5" footer="0.5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selection activeCell="J20" sqref="J20"/>
    </sheetView>
  </sheetViews>
  <sheetFormatPr defaultColWidth="8.66666666666667" defaultRowHeight="15"/>
  <cols>
    <col min="2" max="2" width="7" customWidth="1"/>
    <col min="3" max="3" width="6.375" customWidth="1"/>
    <col min="4" max="5" width="7.75" customWidth="1"/>
    <col min="6" max="6" width="8.125" customWidth="1"/>
    <col min="7" max="7" width="4.875" customWidth="1"/>
    <col min="9" max="9" width="8.25" customWidth="1"/>
    <col min="10" max="10" width="7.875" customWidth="1"/>
    <col min="11" max="11" width="7.125" customWidth="1"/>
    <col min="12" max="12" width="5.25" customWidth="1"/>
    <col min="13" max="13" width="7.75" customWidth="1"/>
    <col min="14" max="14" width="8.875" customWidth="1"/>
  </cols>
  <sheetData>
    <row r="1" spans="2:14">
      <c r="B1" t="s">
        <v>13</v>
      </c>
      <c r="H1" t="s">
        <v>14</v>
      </c>
      <c r="I1" s="7">
        <v>48884</v>
      </c>
      <c r="K1" s="8" t="s">
        <v>15</v>
      </c>
      <c r="L1" s="8"/>
      <c r="M1" s="8"/>
      <c r="N1" s="8"/>
    </row>
    <row r="2" ht="24.6" customHeight="1" spans="1:14">
      <c r="A2" s="1" t="s">
        <v>0</v>
      </c>
      <c r="B2" s="1" t="s">
        <v>1</v>
      </c>
      <c r="C2" s="1" t="s">
        <v>2</v>
      </c>
      <c r="D2" s="2" t="s">
        <v>3</v>
      </c>
      <c r="E2" s="2" t="s">
        <v>16</v>
      </c>
      <c r="F2" s="2" t="s">
        <v>17</v>
      </c>
      <c r="G2" s="1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N2" s="2" t="s">
        <v>25</v>
      </c>
    </row>
    <row r="3" spans="1:15">
      <c r="A3" s="3"/>
      <c r="B3" s="4">
        <v>11456</v>
      </c>
      <c r="C3" s="4" t="s">
        <v>5</v>
      </c>
      <c r="D3" s="5">
        <v>50000</v>
      </c>
      <c r="E3" s="5">
        <v>20000</v>
      </c>
      <c r="F3" s="5">
        <f t="shared" ref="F3:F10" si="0">D3-E3</f>
        <v>30000</v>
      </c>
      <c r="G3" s="4">
        <v>30</v>
      </c>
      <c r="H3" s="3"/>
      <c r="I3" s="9" t="str">
        <f>IF(H3&gt;$I$1,"否","是")</f>
        <v>是</v>
      </c>
      <c r="J3" s="10">
        <f>IF($I$1-$H3&lt;0,$D3-$E3,0)</f>
        <v>0</v>
      </c>
      <c r="K3" s="10">
        <f>IF(AND($I$1-$H3&gt;0,$I$1-$H3&lt;=30),$D3-$E3,0)</f>
        <v>0</v>
      </c>
      <c r="L3" s="10">
        <f>IF(AND($I$1-$H3&gt;30,$I$1-$H3&lt;=60),$D3-$E3,0)</f>
        <v>0</v>
      </c>
      <c r="M3" s="10">
        <f>IF(AND($I$1-$H3&gt;60,$I$1-$H3&lt;=90),$D3-$E3,0)</f>
        <v>0</v>
      </c>
      <c r="N3" s="10">
        <f>IF($I$1-$H3&gt;90,$D3-$E3,0)</f>
        <v>30000</v>
      </c>
      <c r="O3" s="12"/>
    </row>
    <row r="4" spans="1:15">
      <c r="A4" s="3"/>
      <c r="B4" s="4">
        <v>22451</v>
      </c>
      <c r="C4" s="4" t="s">
        <v>6</v>
      </c>
      <c r="D4" s="5">
        <v>25000</v>
      </c>
      <c r="E4" s="5">
        <v>5000</v>
      </c>
      <c r="F4" s="5">
        <f t="shared" si="0"/>
        <v>20000</v>
      </c>
      <c r="G4" s="4">
        <v>20</v>
      </c>
      <c r="H4" s="3"/>
      <c r="I4" s="9" t="str">
        <f t="shared" ref="I4:I10" si="1">IF(H4&gt;$I$1,"否","是")</f>
        <v>是</v>
      </c>
      <c r="J4" s="10">
        <f t="shared" ref="J4:J10" si="2">IF($I$1-$H4&lt;0,$D4-$E4,0)</f>
        <v>0</v>
      </c>
      <c r="K4" s="10">
        <f t="shared" ref="K4:K10" si="3">IF(AND($I$1-$H4&gt;0,$I$1-$H4&lt;=30),$D4-$E4,0)</f>
        <v>0</v>
      </c>
      <c r="L4" s="10">
        <f t="shared" ref="L4:L10" si="4">IF(AND($I$1-$H4&gt;30,$I$1-$H4&lt;=60),$D4-$E4,0)</f>
        <v>0</v>
      </c>
      <c r="M4" s="10">
        <f t="shared" ref="M4:M10" si="5">IF(AND($I$1-$H4&gt;60,$I$1-$H4&lt;=90),$D4-$E4,0)</f>
        <v>0</v>
      </c>
      <c r="N4" s="10">
        <f t="shared" ref="N4:N10" si="6">IF($I$1-$H4&gt;90,$D4-$E4,0)</f>
        <v>20000</v>
      </c>
      <c r="O4" s="12"/>
    </row>
    <row r="5" spans="1:15">
      <c r="A5" s="3"/>
      <c r="B5" s="4">
        <v>12345</v>
      </c>
      <c r="C5" s="4" t="s">
        <v>27</v>
      </c>
      <c r="D5" s="5">
        <v>3000</v>
      </c>
      <c r="E5" s="5">
        <v>0</v>
      </c>
      <c r="F5" s="5">
        <f t="shared" si="0"/>
        <v>3000</v>
      </c>
      <c r="G5" s="4">
        <v>30</v>
      </c>
      <c r="H5" s="3"/>
      <c r="I5" s="9" t="str">
        <f t="shared" si="1"/>
        <v>是</v>
      </c>
      <c r="J5" s="10">
        <f t="shared" si="2"/>
        <v>0</v>
      </c>
      <c r="K5" s="10">
        <f t="shared" si="3"/>
        <v>0</v>
      </c>
      <c r="L5" s="10">
        <f t="shared" si="4"/>
        <v>0</v>
      </c>
      <c r="M5" s="10">
        <f t="shared" si="5"/>
        <v>0</v>
      </c>
      <c r="N5" s="10">
        <f t="shared" si="6"/>
        <v>3000</v>
      </c>
      <c r="O5" s="12"/>
    </row>
    <row r="6" spans="1:15">
      <c r="A6" s="3"/>
      <c r="B6" s="4">
        <v>65423</v>
      </c>
      <c r="C6" s="4" t="s">
        <v>7</v>
      </c>
      <c r="D6" s="5">
        <v>12500</v>
      </c>
      <c r="E6" s="5">
        <v>10500</v>
      </c>
      <c r="F6" s="5">
        <f t="shared" si="0"/>
        <v>2000</v>
      </c>
      <c r="G6" s="4">
        <v>60</v>
      </c>
      <c r="H6" s="3"/>
      <c r="I6" s="9" t="str">
        <f t="shared" si="1"/>
        <v>是</v>
      </c>
      <c r="J6" s="10">
        <f t="shared" si="2"/>
        <v>0</v>
      </c>
      <c r="K6" s="10">
        <f t="shared" si="3"/>
        <v>0</v>
      </c>
      <c r="L6" s="10">
        <f t="shared" si="4"/>
        <v>0</v>
      </c>
      <c r="M6" s="10">
        <f t="shared" si="5"/>
        <v>0</v>
      </c>
      <c r="N6" s="10">
        <f t="shared" si="6"/>
        <v>2000</v>
      </c>
      <c r="O6" s="12"/>
    </row>
    <row r="7" spans="1:15">
      <c r="A7" s="3"/>
      <c r="B7" s="4">
        <v>45216</v>
      </c>
      <c r="C7" s="4" t="s">
        <v>8</v>
      </c>
      <c r="D7" s="5">
        <v>45452</v>
      </c>
      <c r="E7" s="5">
        <v>5452</v>
      </c>
      <c r="F7" s="5">
        <f t="shared" si="0"/>
        <v>40000</v>
      </c>
      <c r="G7" s="4">
        <v>40</v>
      </c>
      <c r="H7" s="3"/>
      <c r="I7" s="9" t="str">
        <f t="shared" si="1"/>
        <v>是</v>
      </c>
      <c r="J7" s="10">
        <f t="shared" si="2"/>
        <v>0</v>
      </c>
      <c r="K7" s="10">
        <f t="shared" si="3"/>
        <v>0</v>
      </c>
      <c r="L7" s="10">
        <f t="shared" si="4"/>
        <v>0</v>
      </c>
      <c r="M7" s="10">
        <f t="shared" si="5"/>
        <v>0</v>
      </c>
      <c r="N7" s="10">
        <f t="shared" si="6"/>
        <v>40000</v>
      </c>
      <c r="O7" s="12"/>
    </row>
    <row r="8" spans="1:15">
      <c r="A8" s="3"/>
      <c r="B8" s="4">
        <v>12655</v>
      </c>
      <c r="C8" s="4" t="s">
        <v>11</v>
      </c>
      <c r="D8" s="5">
        <v>32000</v>
      </c>
      <c r="E8" s="5">
        <v>16000</v>
      </c>
      <c r="F8" s="5">
        <f t="shared" si="0"/>
        <v>16000</v>
      </c>
      <c r="G8" s="4">
        <v>20</v>
      </c>
      <c r="H8" s="3"/>
      <c r="I8" s="9" t="str">
        <f t="shared" si="1"/>
        <v>是</v>
      </c>
      <c r="J8" s="10">
        <f t="shared" si="2"/>
        <v>0</v>
      </c>
      <c r="K8" s="10">
        <f t="shared" si="3"/>
        <v>0</v>
      </c>
      <c r="L8" s="10">
        <f t="shared" si="4"/>
        <v>0</v>
      </c>
      <c r="M8" s="10">
        <f t="shared" si="5"/>
        <v>0</v>
      </c>
      <c r="N8" s="10">
        <f t="shared" si="6"/>
        <v>16000</v>
      </c>
      <c r="O8" s="12"/>
    </row>
    <row r="9" spans="1:15">
      <c r="A9" s="3"/>
      <c r="B9" s="4">
        <v>45456</v>
      </c>
      <c r="C9" s="4" t="s">
        <v>9</v>
      </c>
      <c r="D9" s="5">
        <v>2450</v>
      </c>
      <c r="E9" s="5">
        <v>0</v>
      </c>
      <c r="F9" s="5">
        <f t="shared" si="0"/>
        <v>2450</v>
      </c>
      <c r="G9" s="4">
        <v>30</v>
      </c>
      <c r="H9" s="3"/>
      <c r="I9" s="9" t="str">
        <f t="shared" si="1"/>
        <v>是</v>
      </c>
      <c r="J9" s="10">
        <f t="shared" si="2"/>
        <v>0</v>
      </c>
      <c r="K9" s="10">
        <f t="shared" si="3"/>
        <v>0</v>
      </c>
      <c r="L9" s="10">
        <f t="shared" si="4"/>
        <v>0</v>
      </c>
      <c r="M9" s="10">
        <f t="shared" si="5"/>
        <v>0</v>
      </c>
      <c r="N9" s="10">
        <f t="shared" si="6"/>
        <v>2450</v>
      </c>
      <c r="O9" s="12"/>
    </row>
    <row r="10" spans="1:15">
      <c r="A10" s="3"/>
      <c r="B10" s="4">
        <v>45123</v>
      </c>
      <c r="C10" s="4" t="s">
        <v>10</v>
      </c>
      <c r="D10" s="5">
        <v>12350</v>
      </c>
      <c r="E10" s="5">
        <v>12000</v>
      </c>
      <c r="F10" s="5">
        <f t="shared" si="0"/>
        <v>350</v>
      </c>
      <c r="G10" s="4">
        <v>50</v>
      </c>
      <c r="H10" s="3"/>
      <c r="I10" s="9" t="str">
        <f t="shared" si="1"/>
        <v>是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10">
        <f t="shared" si="5"/>
        <v>0</v>
      </c>
      <c r="N10" s="10">
        <f t="shared" si="6"/>
        <v>350</v>
      </c>
      <c r="O10" s="12"/>
    </row>
    <row r="11" spans="1:15">
      <c r="A11" s="4"/>
      <c r="B11" s="4"/>
      <c r="C11" s="4"/>
      <c r="D11" s="4"/>
      <c r="E11" s="4"/>
      <c r="F11" s="4"/>
      <c r="G11" s="4"/>
      <c r="H11" s="4"/>
      <c r="I11" s="6"/>
      <c r="J11" s="10">
        <f>SUM(J3:J10)</f>
        <v>0</v>
      </c>
      <c r="K11" s="10">
        <f>SUM(K3:K10)</f>
        <v>0</v>
      </c>
      <c r="L11" s="10">
        <f>SUM(L3:L10)</f>
        <v>0</v>
      </c>
      <c r="M11" s="10">
        <f>SUM(M3:M10)</f>
        <v>0</v>
      </c>
      <c r="N11" s="10">
        <f>SUM(N3:N10)</f>
        <v>113800</v>
      </c>
      <c r="O11" s="12"/>
    </row>
    <row r="12" spans="1: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mergeCells count="1">
    <mergeCell ref="K1:N1"/>
  </mergeCells>
  <pageMargins left="0.75" right="0.75" top="1" bottom="1" header="0.5" footer="0.5"/>
  <pageSetup paperSize="9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workbookViewId="0">
      <selection activeCell="L23" sqref="L23"/>
    </sheetView>
  </sheetViews>
  <sheetFormatPr defaultColWidth="8.66666666666667" defaultRowHeight="15"/>
  <cols>
    <col min="1" max="1" width="8.5" customWidth="1"/>
    <col min="2" max="2" width="7.25" customWidth="1"/>
    <col min="3" max="3" width="7.375" customWidth="1"/>
    <col min="4" max="4" width="8.25" customWidth="1"/>
    <col min="5" max="5" width="8.625" customWidth="1"/>
    <col min="6" max="6" width="9.5" customWidth="1"/>
    <col min="7" max="7" width="5.25" customWidth="1"/>
    <col min="8" max="8" width="8.875" customWidth="1"/>
    <col min="9" max="9" width="7.75" customWidth="1"/>
    <col min="10" max="10" width="8.125" customWidth="1"/>
    <col min="11" max="11" width="6.875" customWidth="1"/>
    <col min="12" max="12" width="5.375" customWidth="1"/>
    <col min="13" max="13" width="7.75" customWidth="1"/>
    <col min="14" max="14" width="7.875" customWidth="1"/>
  </cols>
  <sheetData>
    <row r="1" spans="2:14">
      <c r="B1" t="s">
        <v>33</v>
      </c>
      <c r="H1" t="s">
        <v>14</v>
      </c>
      <c r="I1" s="7">
        <v>48884</v>
      </c>
      <c r="K1" s="8" t="s">
        <v>15</v>
      </c>
      <c r="L1" s="8"/>
      <c r="M1" s="8"/>
      <c r="N1" s="8"/>
    </row>
    <row r="2" ht="24.6" customHeight="1" spans="1:14">
      <c r="A2" s="1" t="s">
        <v>0</v>
      </c>
      <c r="B2" s="1" t="s">
        <v>1</v>
      </c>
      <c r="C2" s="1" t="s">
        <v>2</v>
      </c>
      <c r="D2" s="2" t="s">
        <v>34</v>
      </c>
      <c r="E2" s="2" t="s">
        <v>35</v>
      </c>
      <c r="F2" s="2" t="s">
        <v>36</v>
      </c>
      <c r="G2" s="1" t="s">
        <v>4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N2" s="2" t="s">
        <v>25</v>
      </c>
    </row>
    <row r="3" spans="1:14">
      <c r="A3" s="3">
        <v>37258</v>
      </c>
      <c r="B3" s="4">
        <v>11456</v>
      </c>
      <c r="C3" s="4" t="s">
        <v>5</v>
      </c>
      <c r="D3" s="5">
        <v>50000</v>
      </c>
      <c r="E3" s="5">
        <v>20000</v>
      </c>
      <c r="F3" s="5">
        <f t="shared" ref="F3:F10" si="0">D3-E3</f>
        <v>30000</v>
      </c>
      <c r="G3" s="4">
        <v>30</v>
      </c>
      <c r="H3" s="3"/>
      <c r="I3" s="9" t="str">
        <f>IF(H3&gt;$I$1,"否","是")</f>
        <v>是</v>
      </c>
      <c r="J3" s="10">
        <f>IF($I$1-$H3&lt;0,$D3-$E3,0)</f>
        <v>0</v>
      </c>
      <c r="K3" s="10">
        <f>IF(AND($I$1-$H3&gt;0,$I$1-$H3&lt;=30),$D3-$E3,0)</f>
        <v>0</v>
      </c>
      <c r="L3" s="10">
        <f>IF(AND($I$1-$H3&gt;30,$I$1-$H3&lt;=60),$D3-$E3,0)</f>
        <v>0</v>
      </c>
      <c r="M3" s="10">
        <f>IF(AND($I$1-$H3&gt;60,$I$1-$H3&lt;=90),$D3-$E3,0)</f>
        <v>0</v>
      </c>
      <c r="N3" s="10">
        <f>IF($I$1-$H3&gt;90,$D3-$E3,0)</f>
        <v>30000</v>
      </c>
    </row>
    <row r="4" spans="1:14">
      <c r="A4" s="3"/>
      <c r="B4" s="4">
        <v>22451</v>
      </c>
      <c r="C4" s="4" t="s">
        <v>6</v>
      </c>
      <c r="D4" s="5">
        <v>25000</v>
      </c>
      <c r="E4" s="5">
        <v>5000</v>
      </c>
      <c r="F4" s="5">
        <f t="shared" si="0"/>
        <v>20000</v>
      </c>
      <c r="G4" s="4">
        <v>20</v>
      </c>
      <c r="H4" s="3"/>
      <c r="I4" s="9" t="str">
        <f t="shared" ref="I4:I10" si="1">IF(H4&gt;$I$1,"否","是")</f>
        <v>是</v>
      </c>
      <c r="J4" s="10">
        <f t="shared" ref="J4:J10" si="2">IF($I$1-$H4&lt;0,$D4-$E4,0)</f>
        <v>0</v>
      </c>
      <c r="K4" s="10">
        <f t="shared" ref="K4:K10" si="3">IF(AND($I$1-$H4&gt;0,$I$1-$H4&lt;=30),$D4-$E4,0)</f>
        <v>0</v>
      </c>
      <c r="L4" s="10">
        <f t="shared" ref="L4:L10" si="4">IF(AND($I$1-$H4&gt;30,$I$1-$H4&lt;=60),$D4-$E4,0)</f>
        <v>0</v>
      </c>
      <c r="M4" s="10">
        <f t="shared" ref="M4:M10" si="5">IF(AND($I$1-$H4&gt;60,$I$1-$H4&lt;=90),$D4-$E4,0)</f>
        <v>0</v>
      </c>
      <c r="N4" s="10">
        <f t="shared" ref="N4:N10" si="6">IF($I$1-$H4&gt;90,$D4-$E4,0)</f>
        <v>20000</v>
      </c>
    </row>
    <row r="5" spans="1:14">
      <c r="A5" s="3"/>
      <c r="B5" s="4">
        <v>12345</v>
      </c>
      <c r="C5" s="4" t="s">
        <v>27</v>
      </c>
      <c r="D5" s="5">
        <v>3000</v>
      </c>
      <c r="E5" s="5">
        <v>0</v>
      </c>
      <c r="F5" s="5">
        <f t="shared" si="0"/>
        <v>3000</v>
      </c>
      <c r="G5" s="4">
        <v>30</v>
      </c>
      <c r="H5" s="3"/>
      <c r="I5" s="9" t="str">
        <f t="shared" si="1"/>
        <v>是</v>
      </c>
      <c r="J5" s="10">
        <f t="shared" si="2"/>
        <v>0</v>
      </c>
      <c r="K5" s="10">
        <f t="shared" si="3"/>
        <v>0</v>
      </c>
      <c r="L5" s="10">
        <f t="shared" si="4"/>
        <v>0</v>
      </c>
      <c r="M5" s="10">
        <f t="shared" si="5"/>
        <v>0</v>
      </c>
      <c r="N5" s="10">
        <f t="shared" si="6"/>
        <v>3000</v>
      </c>
    </row>
    <row r="6" spans="1:14">
      <c r="A6" s="3"/>
      <c r="B6" s="4">
        <v>65423</v>
      </c>
      <c r="C6" s="4" t="s">
        <v>7</v>
      </c>
      <c r="D6" s="5">
        <v>12500</v>
      </c>
      <c r="E6" s="5">
        <v>10500</v>
      </c>
      <c r="F6" s="5">
        <f t="shared" si="0"/>
        <v>2000</v>
      </c>
      <c r="G6" s="4">
        <v>60</v>
      </c>
      <c r="H6" s="3"/>
      <c r="I6" s="9" t="str">
        <f t="shared" si="1"/>
        <v>是</v>
      </c>
      <c r="J6" s="10">
        <f t="shared" si="2"/>
        <v>0</v>
      </c>
      <c r="K6" s="10">
        <f t="shared" si="3"/>
        <v>0</v>
      </c>
      <c r="L6" s="10">
        <f t="shared" si="4"/>
        <v>0</v>
      </c>
      <c r="M6" s="10">
        <f t="shared" si="5"/>
        <v>0</v>
      </c>
      <c r="N6" s="10">
        <f t="shared" si="6"/>
        <v>2000</v>
      </c>
    </row>
    <row r="7" spans="1:14">
      <c r="A7" s="3"/>
      <c r="B7" s="4">
        <v>45216</v>
      </c>
      <c r="C7" s="4" t="s">
        <v>8</v>
      </c>
      <c r="D7" s="5">
        <v>45452</v>
      </c>
      <c r="E7" s="5">
        <v>5452</v>
      </c>
      <c r="F7" s="5">
        <f t="shared" si="0"/>
        <v>40000</v>
      </c>
      <c r="G7" s="4">
        <v>40</v>
      </c>
      <c r="H7" s="3"/>
      <c r="I7" s="9" t="str">
        <f t="shared" si="1"/>
        <v>是</v>
      </c>
      <c r="J7" s="10">
        <f t="shared" si="2"/>
        <v>0</v>
      </c>
      <c r="K7" s="10">
        <f t="shared" si="3"/>
        <v>0</v>
      </c>
      <c r="L7" s="10">
        <f t="shared" si="4"/>
        <v>0</v>
      </c>
      <c r="M7" s="10">
        <f t="shared" si="5"/>
        <v>0</v>
      </c>
      <c r="N7" s="10">
        <f t="shared" si="6"/>
        <v>40000</v>
      </c>
    </row>
    <row r="8" spans="1:14">
      <c r="A8" s="3"/>
      <c r="B8" s="4">
        <v>12655</v>
      </c>
      <c r="C8" s="4" t="s">
        <v>11</v>
      </c>
      <c r="D8" s="5">
        <v>32000</v>
      </c>
      <c r="E8" s="5">
        <v>16000</v>
      </c>
      <c r="F8" s="5">
        <f t="shared" si="0"/>
        <v>16000</v>
      </c>
      <c r="G8" s="4">
        <v>20</v>
      </c>
      <c r="H8" s="3"/>
      <c r="I8" s="9" t="str">
        <f t="shared" si="1"/>
        <v>是</v>
      </c>
      <c r="J8" s="10">
        <f t="shared" si="2"/>
        <v>0</v>
      </c>
      <c r="K8" s="10">
        <f t="shared" si="3"/>
        <v>0</v>
      </c>
      <c r="L8" s="10">
        <f t="shared" si="4"/>
        <v>0</v>
      </c>
      <c r="M8" s="10">
        <f t="shared" si="5"/>
        <v>0</v>
      </c>
      <c r="N8" s="10">
        <f t="shared" si="6"/>
        <v>16000</v>
      </c>
    </row>
    <row r="9" spans="1:14">
      <c r="A9" s="3"/>
      <c r="B9" s="4">
        <v>45456</v>
      </c>
      <c r="C9" s="4" t="s">
        <v>9</v>
      </c>
      <c r="D9" s="5">
        <v>2450</v>
      </c>
      <c r="E9" s="5">
        <v>0</v>
      </c>
      <c r="F9" s="5">
        <f t="shared" si="0"/>
        <v>2450</v>
      </c>
      <c r="G9" s="4">
        <v>30</v>
      </c>
      <c r="H9" s="3"/>
      <c r="I9" s="9" t="str">
        <f t="shared" si="1"/>
        <v>是</v>
      </c>
      <c r="J9" s="10">
        <f t="shared" si="2"/>
        <v>0</v>
      </c>
      <c r="K9" s="10">
        <f t="shared" si="3"/>
        <v>0</v>
      </c>
      <c r="L9" s="10">
        <f t="shared" si="4"/>
        <v>0</v>
      </c>
      <c r="M9" s="10">
        <f t="shared" si="5"/>
        <v>0</v>
      </c>
      <c r="N9" s="10">
        <f t="shared" si="6"/>
        <v>2450</v>
      </c>
    </row>
    <row r="10" spans="1:14">
      <c r="A10" s="3"/>
      <c r="B10" s="4">
        <v>45123</v>
      </c>
      <c r="C10" s="4" t="s">
        <v>10</v>
      </c>
      <c r="D10" s="5">
        <v>12350</v>
      </c>
      <c r="E10" s="5">
        <v>12000</v>
      </c>
      <c r="F10" s="5">
        <f t="shared" si="0"/>
        <v>350</v>
      </c>
      <c r="G10" s="4">
        <v>50</v>
      </c>
      <c r="H10" s="3"/>
      <c r="I10" s="9" t="str">
        <f t="shared" si="1"/>
        <v>是</v>
      </c>
      <c r="J10" s="10">
        <f t="shared" si="2"/>
        <v>0</v>
      </c>
      <c r="K10" s="10">
        <f t="shared" si="3"/>
        <v>0</v>
      </c>
      <c r="L10" s="10">
        <f t="shared" si="4"/>
        <v>0</v>
      </c>
      <c r="M10" s="10">
        <f t="shared" si="5"/>
        <v>0</v>
      </c>
      <c r="N10" s="10">
        <f t="shared" si="6"/>
        <v>350</v>
      </c>
    </row>
    <row r="11" spans="1:14">
      <c r="A11" s="4"/>
      <c r="B11" s="4"/>
      <c r="C11" s="4"/>
      <c r="D11" s="4"/>
      <c r="E11" s="4"/>
      <c r="F11" s="4"/>
      <c r="G11" s="4"/>
      <c r="H11" s="4"/>
      <c r="I11" s="6"/>
      <c r="J11" s="10"/>
      <c r="K11" s="10"/>
      <c r="L11" s="10"/>
      <c r="M11" s="10"/>
      <c r="N11" s="10"/>
    </row>
    <row r="12" spans="1:1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0:10">
      <c r="J13" s="11"/>
    </row>
  </sheetData>
  <mergeCells count="1">
    <mergeCell ref="K1:N1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应收账款分析模型</vt:lpstr>
      <vt:lpstr>高级筛选结果</vt:lpstr>
      <vt:lpstr>应收账款账龄分析表</vt:lpstr>
      <vt:lpstr>应收账款分析模型 </vt:lpstr>
      <vt:lpstr>应付账款分析模型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1996-12-17T01:32:42Z</dcterms:created>
  <dcterms:modified xsi:type="dcterms:W3CDTF">2020-11-14T14:20:29Z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