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activeTab="4"/>
  </bookViews>
  <sheets>
    <sheet name="Chart1" sheetId="5" r:id="rId1"/>
    <sheet name="资产负债表" sheetId="3" r:id="rId2"/>
    <sheet name="Sheet1" sheetId="7" r:id="rId3"/>
    <sheet name="记账凭证" sheetId="6" r:id="rId4"/>
    <sheet name="总账" sheetId="1" r:id="rId5"/>
  </sheets>
  <definedNames>
    <definedName name="期初余额">总账!$D$2:$D$30</definedName>
    <definedName name="期末余额">总账!$G$2:$G$30</definedName>
    <definedName name="总账科目">总账!$A$2:$A$30</definedName>
  </definedNames>
  <calcPr calcId="144525"/>
</workbook>
</file>

<file path=xl/sharedStrings.xml><?xml version="1.0" encoding="utf-8"?>
<sst xmlns="http://schemas.openxmlformats.org/spreadsheetml/2006/main" count="248" uniqueCount="101">
  <si>
    <t>资产负债表</t>
  </si>
  <si>
    <t>编制单位：XX公司</t>
  </si>
  <si>
    <t>时间：</t>
  </si>
  <si>
    <t>单位：元</t>
  </si>
  <si>
    <t>资产</t>
  </si>
  <si>
    <t>行次</t>
  </si>
  <si>
    <t>年初数</t>
  </si>
  <si>
    <t>期末数</t>
  </si>
  <si>
    <t>负债及所有者权益</t>
  </si>
  <si>
    <t>流动资产：</t>
  </si>
  <si>
    <t>流动负债：</t>
  </si>
  <si>
    <t>货币资金</t>
  </si>
  <si>
    <t>短期负债</t>
  </si>
  <si>
    <t>应收账款</t>
  </si>
  <si>
    <t>应付账款</t>
  </si>
  <si>
    <t>坏账准备</t>
  </si>
  <si>
    <t>应交税金</t>
  </si>
  <si>
    <t>应收账款净额</t>
  </si>
  <si>
    <t>应付票据</t>
  </si>
  <si>
    <t>存货</t>
  </si>
  <si>
    <t>流动资产合计</t>
  </si>
  <si>
    <t>流动负债合计</t>
  </si>
  <si>
    <t>固定资产：</t>
  </si>
  <si>
    <t>所有者权益：</t>
  </si>
  <si>
    <t>固定资产原值</t>
  </si>
  <si>
    <t>实收资本</t>
  </si>
  <si>
    <t>累计折旧</t>
  </si>
  <si>
    <t>盈余公积</t>
  </si>
  <si>
    <t>固定资产净值</t>
  </si>
  <si>
    <t>未分配利润</t>
  </si>
  <si>
    <t>固定资产合计</t>
  </si>
  <si>
    <t>所有者权益合计</t>
  </si>
  <si>
    <t>资产合计</t>
  </si>
  <si>
    <t>负债及所有者权益合计</t>
  </si>
  <si>
    <t>记账凭证</t>
  </si>
  <si>
    <t>日期</t>
  </si>
  <si>
    <t>凭证号</t>
  </si>
  <si>
    <t>摘要</t>
  </si>
  <si>
    <t>科目代码</t>
  </si>
  <si>
    <t>科目名称</t>
  </si>
  <si>
    <t>借方金额</t>
  </si>
  <si>
    <t>贷方金额</t>
  </si>
  <si>
    <t>提取现金</t>
  </si>
  <si>
    <t>101</t>
  </si>
  <si>
    <t>现金</t>
  </si>
  <si>
    <t>10201</t>
  </si>
  <si>
    <t>银行存款－农业银行</t>
  </si>
  <si>
    <t>采购原材料</t>
  </si>
  <si>
    <t>125</t>
  </si>
  <si>
    <t>原材料</t>
  </si>
  <si>
    <t>203</t>
  </si>
  <si>
    <t>销售产品</t>
  </si>
  <si>
    <t>501</t>
  </si>
  <si>
    <t>主营业务收入</t>
  </si>
  <si>
    <t>结转成本</t>
  </si>
  <si>
    <t>502</t>
  </si>
  <si>
    <t>主营业务成本</t>
  </si>
  <si>
    <t>113</t>
  </si>
  <si>
    <t>购买设备</t>
  </si>
  <si>
    <t>130</t>
  </si>
  <si>
    <t>固定资产</t>
  </si>
  <si>
    <t>10202</t>
  </si>
  <si>
    <t>银行存款－恒丰银行</t>
  </si>
  <si>
    <t>购买模具</t>
  </si>
  <si>
    <t>126</t>
  </si>
  <si>
    <t>低值易耗品</t>
  </si>
  <si>
    <t>办公用品</t>
  </si>
  <si>
    <t>510</t>
  </si>
  <si>
    <t>管理费用</t>
  </si>
  <si>
    <t>运输费</t>
  </si>
  <si>
    <t>504</t>
  </si>
  <si>
    <t>营业费用</t>
  </si>
  <si>
    <t>手续费</t>
  </si>
  <si>
    <t>511</t>
  </si>
  <si>
    <t>财务费用</t>
  </si>
  <si>
    <t>收回账款</t>
  </si>
  <si>
    <t>204</t>
  </si>
  <si>
    <t>总账</t>
  </si>
  <si>
    <t>总账科目</t>
  </si>
  <si>
    <t>期初余额</t>
  </si>
  <si>
    <t>借方合计</t>
  </si>
  <si>
    <t>贷方合计</t>
  </si>
  <si>
    <t>期末余额</t>
  </si>
  <si>
    <t>102</t>
  </si>
  <si>
    <t>109</t>
  </si>
  <si>
    <t>其他货币资金</t>
  </si>
  <si>
    <t>114</t>
  </si>
  <si>
    <t>131</t>
  </si>
  <si>
    <t>201</t>
  </si>
  <si>
    <t>短期借款</t>
  </si>
  <si>
    <t>205</t>
  </si>
  <si>
    <t>301</t>
  </si>
  <si>
    <t>302</t>
  </si>
  <si>
    <t>321</t>
  </si>
  <si>
    <t>本年利润</t>
  </si>
  <si>
    <t>322</t>
  </si>
  <si>
    <t>利润分配</t>
  </si>
  <si>
    <t>503</t>
  </si>
  <si>
    <t>主营业务税金及附加</t>
  </si>
  <si>
    <t>555</t>
  </si>
  <si>
    <t>所得税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</si>
</sst>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4"/>
      <name val="华文行楷"/>
      <charset val="134"/>
    </font>
    <font>
      <b/>
      <sz val="10"/>
      <name val="宋体"/>
      <charset val="134"/>
    </font>
    <font>
      <sz val="10"/>
      <name val="Times New Roman"/>
      <family val="1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8" fillId="23" borderId="0" applyNumberFormat="0" applyBorder="0" applyAlignment="0" applyProtection="0">
      <alignment vertical="center"/>
    </xf>
    <xf numFmtId="0" fontId="11" fillId="9" borderId="1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0" fillId="6" borderId="13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1" borderId="17" applyNumberFormat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18" fillId="18" borderId="16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资产负债表!$E$4</c:f>
              <c:strCache>
                <c:ptCount val="1"/>
                <c:pt idx="0">
                  <c:v>流动负债：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资产负债表!$E$5:$E$8</c:f>
              <c:strCache>
                <c:ptCount val="4"/>
                <c:pt idx="0">
                  <c:v>短期负债</c:v>
                </c:pt>
                <c:pt idx="1">
                  <c:v>应付账款</c:v>
                </c:pt>
                <c:pt idx="2">
                  <c:v>应交税金</c:v>
                </c:pt>
                <c:pt idx="3">
                  <c:v>应付票据</c:v>
                </c:pt>
              </c:strCache>
            </c:strRef>
          </c:cat>
          <c:val>
            <c:numRef>
              <c:f>资产负债表!$G$5:$G$8</c:f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8975"/>
          <c:y val="0.53875"/>
        </c:manualLayout>
      </c:layout>
      <c:overlay val="0"/>
      <c:spPr>
        <a:solidFill>
          <a:srgbClr val="FFFFFF"/>
        </a:solidFill>
        <a:ln>
          <a:solidFill>
            <a:srgbClr val="000000"/>
          </a:solidFill>
        </a:ln>
      </c:spPr>
      <c:txPr>
        <a:bodyPr rot="0" spcFirstLastPara="0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noFill/>
    <a:ln w="6350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383540</xdr:colOff>
      <xdr:row>32</xdr:row>
      <xdr:rowOff>18415</xdr:rowOff>
    </xdr:to>
    <xdr:graphicFrame>
      <xdr:nvGraphicFramePr>
        <xdr:cNvPr id="2" name="图表 1"/>
        <xdr:cNvGraphicFramePr/>
      </xdr:nvGraphicFramePr>
      <xdr:xfrm>
        <a:off x="0" y="0"/>
        <a:ext cx="9298940" cy="61144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zoomScale="70" zoomScaleNormal="70" defaultGridColor="0" colorId="0" workbookViewId="0">
      <selection activeCell="A1" sqref="A1"/>
    </sheetView>
  </sheetViews>
  <sheetFormatPr defaultColWidth="9" defaultRowHeight="15"/>
  <sheetData/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showFormulas="1" topLeftCell="E1" workbookViewId="0">
      <selection activeCell="I29" sqref="I29"/>
    </sheetView>
  </sheetViews>
  <sheetFormatPr defaultColWidth="8.66666666666667" defaultRowHeight="14.45" customHeight="1" outlineLevelCol="7"/>
  <cols>
    <col min="1" max="1" width="7" style="1" customWidth="1"/>
    <col min="2" max="2" width="2.5" style="1" customWidth="1"/>
    <col min="3" max="3" width="0.125" style="1" customWidth="1"/>
    <col min="4" max="4" width="8.875" style="1" customWidth="1"/>
    <col min="5" max="5" width="9.5" style="1" customWidth="1"/>
    <col min="6" max="6" width="3.75" style="1" customWidth="1"/>
    <col min="7" max="7" width="8.66666666666667" style="1" hidden="1" customWidth="1"/>
    <col min="8" max="8" width="36.875" style="1" customWidth="1"/>
    <col min="9" max="16384" width="4.25" style="1" customWidth="1"/>
  </cols>
  <sheetData>
    <row r="1" ht="24.6" customHeight="1" spans="1:8">
      <c r="A1" s="12" t="s">
        <v>0</v>
      </c>
      <c r="B1" s="12"/>
      <c r="C1" s="12"/>
      <c r="D1" s="12"/>
      <c r="E1" s="12"/>
      <c r="F1" s="12"/>
      <c r="G1" s="12"/>
      <c r="H1" s="12"/>
    </row>
    <row r="2" ht="16.15" customHeight="1" spans="1:8">
      <c r="A2" s="13" t="s">
        <v>1</v>
      </c>
      <c r="B2" s="13"/>
      <c r="C2" s="13"/>
      <c r="D2" s="14" t="s">
        <v>2</v>
      </c>
      <c r="E2" s="13">
        <f ca="1">MAX(记账凭证!A:A)</f>
        <v>0</v>
      </c>
      <c r="F2" s="15"/>
      <c r="G2" s="16" t="s">
        <v>3</v>
      </c>
      <c r="H2" s="16"/>
    </row>
    <row r="3" customHeight="1" spans="1:8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5</v>
      </c>
      <c r="G3" s="18" t="s">
        <v>6</v>
      </c>
      <c r="H3" s="19" t="s">
        <v>7</v>
      </c>
    </row>
    <row r="4" customHeight="1" spans="1:8">
      <c r="A4" s="20" t="s">
        <v>9</v>
      </c>
      <c r="B4" s="21"/>
      <c r="C4" s="22"/>
      <c r="D4" s="21"/>
      <c r="E4" s="21" t="s">
        <v>10</v>
      </c>
      <c r="F4" s="21"/>
      <c r="G4" s="21"/>
      <c r="H4" s="23"/>
    </row>
    <row r="5" customHeight="1" spans="1:8">
      <c r="A5" s="24" t="s">
        <v>11</v>
      </c>
      <c r="B5" s="25">
        <v>1</v>
      </c>
      <c r="C5" s="26">
        <f>SUMIF(总账科目,"101",期初余额)+SUMIF(总账科目,"102",期初余额)+SUMIF(总账科目,"109",期初余额)</f>
        <v>49790</v>
      </c>
      <c r="D5" s="26">
        <f>SUMIF(总账科目,"101",期末余额)+SUMIF(总账科目,"102",期末余额)+SUMIF(总账科目,"109",期末余额)</f>
        <v>53770</v>
      </c>
      <c r="E5" s="25" t="s">
        <v>12</v>
      </c>
      <c r="F5" s="25">
        <v>22</v>
      </c>
      <c r="G5" s="26">
        <f>-SUMIF(总账科目,"201",期初余额)</f>
        <v>9000</v>
      </c>
      <c r="H5" s="27">
        <f>-SUMIF(总账科目,"201",期末余额)</f>
        <v>9000</v>
      </c>
    </row>
    <row r="6" customHeight="1" spans="1:8">
      <c r="A6" s="24" t="s">
        <v>13</v>
      </c>
      <c r="B6" s="25">
        <v>2</v>
      </c>
      <c r="C6" s="26">
        <f>SUMIF(总账科目,"113",期初余额)</f>
        <v>15000</v>
      </c>
      <c r="D6" s="26">
        <f>SUMIF(总账科目,"113",期末余额)</f>
        <v>15000</v>
      </c>
      <c r="E6" s="25" t="s">
        <v>14</v>
      </c>
      <c r="F6" s="25">
        <v>25</v>
      </c>
      <c r="G6" s="26">
        <f>-SUMIF(总账科目,"203",期初余额)</f>
        <v>12500</v>
      </c>
      <c r="H6" s="27">
        <f>-SUMIF(总账科目,"203",期末余额)</f>
        <v>14500</v>
      </c>
    </row>
    <row r="7" customHeight="1" spans="1:8">
      <c r="A7" s="24" t="s">
        <v>15</v>
      </c>
      <c r="B7" s="25">
        <v>3</v>
      </c>
      <c r="C7" s="26">
        <f>SUMIF(总账科目,"114",期初余额)</f>
        <v>2500</v>
      </c>
      <c r="D7" s="26">
        <f>SUMIF(总账科目,"114",期末余额)</f>
        <v>2500</v>
      </c>
      <c r="E7" s="25" t="s">
        <v>16</v>
      </c>
      <c r="F7" s="25">
        <v>23</v>
      </c>
      <c r="G7" s="26">
        <f>-SUMIF(总账科目,"205",期初余额)</f>
        <v>5250</v>
      </c>
      <c r="H7" s="27">
        <f>-SUMIF(总账科目,"205",期末余额)</f>
        <v>5250</v>
      </c>
    </row>
    <row r="8" customHeight="1" spans="1:8">
      <c r="A8" s="24" t="s">
        <v>17</v>
      </c>
      <c r="B8" s="25">
        <v>4</v>
      </c>
      <c r="C8" s="28">
        <f>C6-C7</f>
        <v>12500</v>
      </c>
      <c r="D8" s="28">
        <f>D6-D7</f>
        <v>12500</v>
      </c>
      <c r="E8" s="25" t="s">
        <v>18</v>
      </c>
      <c r="F8" s="25">
        <v>24</v>
      </c>
      <c r="G8" s="26">
        <f>-SUMIF(总账科目,"204",期初余额)</f>
        <v>0</v>
      </c>
      <c r="H8" s="27">
        <f>-SUMIF(总账科目,"204",期末余额)</f>
        <v>-2500</v>
      </c>
    </row>
    <row r="9" customHeight="1" spans="1:8">
      <c r="A9" s="24" t="s">
        <v>19</v>
      </c>
      <c r="B9" s="25">
        <v>5</v>
      </c>
      <c r="C9" s="26">
        <f>SUMIF(总账科目,"125",期初余额)+SUMIF(总账科目,"126",期初余额)</f>
        <v>9460</v>
      </c>
      <c r="D9" s="26">
        <f>SUMIF(总账科目,"125",期末余额)+SUMIF(总账科目,"126",期末余额)</f>
        <v>2460</v>
      </c>
      <c r="E9" s="25"/>
      <c r="F9" s="25"/>
      <c r="G9" s="28"/>
      <c r="H9" s="29"/>
    </row>
    <row r="10" customHeight="1" spans="1:8">
      <c r="A10" s="24"/>
      <c r="B10" s="25"/>
      <c r="C10" s="28"/>
      <c r="D10" s="28"/>
      <c r="E10" s="25"/>
      <c r="F10" s="25"/>
      <c r="G10" s="28"/>
      <c r="H10" s="29"/>
    </row>
    <row r="11" customHeight="1" spans="1:8">
      <c r="A11" s="30" t="s">
        <v>20</v>
      </c>
      <c r="B11" s="25">
        <v>7</v>
      </c>
      <c r="C11" s="31">
        <f>C5+C8+C9</f>
        <v>71750</v>
      </c>
      <c r="D11" s="31">
        <f>D5+D8+D9</f>
        <v>68730</v>
      </c>
      <c r="E11" s="32" t="s">
        <v>21</v>
      </c>
      <c r="F11" s="25">
        <v>28</v>
      </c>
      <c r="G11" s="31">
        <f>G5+G6+G7+G8</f>
        <v>26750</v>
      </c>
      <c r="H11" s="33">
        <f>H5+H6+H7+H8</f>
        <v>26250</v>
      </c>
    </row>
    <row r="12" customHeight="1" spans="1:8">
      <c r="A12" s="24"/>
      <c r="B12" s="25"/>
      <c r="C12" s="28"/>
      <c r="D12" s="28"/>
      <c r="E12" s="25"/>
      <c r="F12" s="25"/>
      <c r="G12" s="28"/>
      <c r="H12" s="29"/>
    </row>
    <row r="13" customHeight="1" spans="1:8">
      <c r="A13" s="20" t="s">
        <v>22</v>
      </c>
      <c r="B13" s="25">
        <v>10</v>
      </c>
      <c r="C13" s="28"/>
      <c r="D13" s="28"/>
      <c r="E13" s="21" t="s">
        <v>23</v>
      </c>
      <c r="F13" s="21"/>
      <c r="G13" s="28"/>
      <c r="H13" s="29"/>
    </row>
    <row r="14" customHeight="1" spans="1:8">
      <c r="A14" s="24" t="s">
        <v>24</v>
      </c>
      <c r="B14" s="25">
        <v>11</v>
      </c>
      <c r="C14" s="26">
        <f>SUMIF(总账科目,"130",期初余额)</f>
        <v>12500</v>
      </c>
      <c r="D14" s="26">
        <f>SUMIF(总账科目,"130",期末余额)</f>
        <v>22500</v>
      </c>
      <c r="E14" s="25" t="s">
        <v>25</v>
      </c>
      <c r="F14" s="25">
        <v>29</v>
      </c>
      <c r="G14" s="26">
        <f>-SUMIF(总账科目,"301",期初余额)</f>
        <v>50000</v>
      </c>
      <c r="H14" s="27">
        <f>-SUMIF(总账科目,"301",期末余额)</f>
        <v>50000</v>
      </c>
    </row>
    <row r="15" customHeight="1" spans="1:8">
      <c r="A15" s="24" t="s">
        <v>26</v>
      </c>
      <c r="B15" s="25">
        <v>12</v>
      </c>
      <c r="C15" s="26">
        <f>SUMIF(总账科目,"131",期初余额)</f>
        <v>-7500</v>
      </c>
      <c r="D15" s="26">
        <f>SUMIF(总账科目,"131",期末余额)</f>
        <v>-7500</v>
      </c>
      <c r="E15" s="25" t="s">
        <v>27</v>
      </c>
      <c r="F15" s="25">
        <v>30</v>
      </c>
      <c r="G15" s="28"/>
      <c r="H15" s="29"/>
    </row>
    <row r="16" customHeight="1" spans="1:8">
      <c r="A16" s="24" t="s">
        <v>28</v>
      </c>
      <c r="B16" s="25">
        <v>15</v>
      </c>
      <c r="C16" s="28">
        <f>C14+C15</f>
        <v>5000</v>
      </c>
      <c r="D16" s="28">
        <f>D14+D15</f>
        <v>15000</v>
      </c>
      <c r="E16" s="25" t="s">
        <v>29</v>
      </c>
      <c r="F16" s="25">
        <v>31</v>
      </c>
      <c r="G16" s="26">
        <f>-(SUMIF(总账科目,"321",期初余额)+SUMIF(总账科目,"322",期初余额)+SUMIF(总账科目,"501",期初余额)+SUMIF(总账科目,"502",期初余额)+SUMIF(总账科目,"503",期初余额)+SUMIF(总账科目,"504",期初余额)+SUMIF(总账科目,"510",期初余额)+SUMIF(总账科目,"511",期初余额)+SUMIF(总账科目,"555",期初余额))</f>
        <v>0</v>
      </c>
      <c r="H16" s="34">
        <f>-(SUMIF(总账科目,"321",期末余额)+SUMIF(总账科目,"322",期末余额)+SUMIF(总账科目,"501",期末余额)+SUMIF(总账科目,"502",期末余额)+SUMIF(总账科目,"503",期末余额)+SUMIF(总账科目,"504",期末余额)+SUMIF(总账科目,"510",期末余额)+SUMIF(总账科目,"511",期末余额)+SUMIF(总账科目,"555",期末余额))</f>
        <v>7480</v>
      </c>
    </row>
    <row r="17" customHeight="1" spans="1:8">
      <c r="A17" s="24"/>
      <c r="B17" s="25"/>
      <c r="C17" s="28"/>
      <c r="D17" s="28"/>
      <c r="E17" s="25"/>
      <c r="F17" s="25"/>
      <c r="G17" s="28"/>
      <c r="H17" s="29"/>
    </row>
    <row r="18" customHeight="1" spans="1:8">
      <c r="A18" s="30" t="s">
        <v>30</v>
      </c>
      <c r="B18" s="25">
        <v>18</v>
      </c>
      <c r="C18" s="31">
        <f>C16</f>
        <v>5000</v>
      </c>
      <c r="D18" s="31">
        <f>D16</f>
        <v>15000</v>
      </c>
      <c r="E18" s="32" t="s">
        <v>31</v>
      </c>
      <c r="F18" s="25">
        <v>35</v>
      </c>
      <c r="G18" s="31">
        <f>G14+G15+G16</f>
        <v>50000</v>
      </c>
      <c r="H18" s="33">
        <f>H14+H15+H16</f>
        <v>57480</v>
      </c>
    </row>
    <row r="19" customHeight="1" spans="1:8">
      <c r="A19" s="24"/>
      <c r="B19" s="25"/>
      <c r="C19" s="28"/>
      <c r="D19" s="28"/>
      <c r="E19" s="25"/>
      <c r="F19" s="25"/>
      <c r="G19" s="28"/>
      <c r="H19" s="29"/>
    </row>
    <row r="20" customHeight="1" spans="1:8">
      <c r="A20" s="35" t="s">
        <v>32</v>
      </c>
      <c r="B20" s="36">
        <v>20</v>
      </c>
      <c r="C20" s="37">
        <f>C11+C18</f>
        <v>76750</v>
      </c>
      <c r="D20" s="37">
        <f>D11+D18</f>
        <v>83730</v>
      </c>
      <c r="E20" s="38" t="s">
        <v>33</v>
      </c>
      <c r="F20" s="36">
        <v>40</v>
      </c>
      <c r="G20" s="37">
        <f>G11+G18</f>
        <v>76750</v>
      </c>
      <c r="H20" s="39">
        <f>H11+H18</f>
        <v>83730</v>
      </c>
    </row>
    <row r="21" customHeight="1" spans="1:8">
      <c r="A21" s="40"/>
      <c r="B21" s="40"/>
      <c r="C21" s="40"/>
      <c r="D21" s="40"/>
      <c r="E21" s="40"/>
      <c r="F21" s="40"/>
      <c r="G21" s="41"/>
      <c r="H21" s="41"/>
    </row>
  </sheetData>
  <sheetCalcPr fullCalcOnLoad="1"/>
  <mergeCells count="3">
    <mergeCell ref="A1:H1"/>
    <mergeCell ref="A2:C2"/>
    <mergeCell ref="G2:H2"/>
  </mergeCells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N18" sqref="N18"/>
    </sheetView>
  </sheetViews>
  <sheetFormatPr defaultColWidth="8.66666666666667" defaultRowHeight="14.45" customHeight="1" outlineLevelCol="7"/>
  <cols>
    <col min="1" max="1" width="14.5" style="1" customWidth="1"/>
    <col min="2" max="2" width="7.125" style="1" customWidth="1"/>
    <col min="3" max="3" width="12.625" style="1" customWidth="1"/>
    <col min="4" max="4" width="13.375" style="1" customWidth="1"/>
    <col min="5" max="5" width="18.75" style="1" customWidth="1"/>
    <col min="6" max="6" width="7.75" style="1" customWidth="1"/>
    <col min="7" max="7" width="12.75" style="1" customWidth="1"/>
    <col min="8" max="8" width="13" style="1" customWidth="1"/>
    <col min="9" max="16384" width="4" style="1" customWidth="1"/>
  </cols>
  <sheetData>
    <row r="1" ht="24.6" customHeight="1" spans="1:8">
      <c r="A1" s="12" t="s">
        <v>0</v>
      </c>
      <c r="B1" s="12"/>
      <c r="C1" s="12"/>
      <c r="D1" s="12"/>
      <c r="E1" s="12"/>
      <c r="F1" s="12"/>
      <c r="G1" s="12"/>
      <c r="H1" s="12"/>
    </row>
    <row r="2" ht="16.15" customHeight="1" spans="1:8">
      <c r="A2" s="13" t="s">
        <v>1</v>
      </c>
      <c r="B2" s="13"/>
      <c r="C2" s="13"/>
      <c r="D2" s="14" t="s">
        <v>2</v>
      </c>
      <c r="E2" s="13"/>
      <c r="F2" s="15"/>
      <c r="G2" s="16" t="s">
        <v>3</v>
      </c>
      <c r="H2" s="16"/>
    </row>
    <row r="3" customHeight="1" spans="1:8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5</v>
      </c>
      <c r="G3" s="18" t="s">
        <v>6</v>
      </c>
      <c r="H3" s="19" t="s">
        <v>7</v>
      </c>
    </row>
    <row r="4" customHeight="1" spans="1:8">
      <c r="A4" s="20" t="s">
        <v>9</v>
      </c>
      <c r="B4" s="21"/>
      <c r="C4" s="22"/>
      <c r="D4" s="21"/>
      <c r="E4" s="21" t="s">
        <v>10</v>
      </c>
      <c r="F4" s="21"/>
      <c r="G4" s="21"/>
      <c r="H4" s="23"/>
    </row>
    <row r="5" customHeight="1" spans="1:8">
      <c r="A5" s="24" t="s">
        <v>11</v>
      </c>
      <c r="B5" s="25">
        <v>1</v>
      </c>
      <c r="C5" s="26">
        <f>SUMIF(总账科目,"101",期初余额)+SUMIF(总账科目,"102",期初余额)+SUMIF(总账科目,"109",期初余额)</f>
        <v>49790</v>
      </c>
      <c r="D5" s="26">
        <f>SUMIF(总账科目,"101",期末余额)+SUMIF(总账科目,"102",期末余额)+SUMIF(总账科目,"109",期末余额)</f>
        <v>53770</v>
      </c>
      <c r="E5" s="25" t="s">
        <v>12</v>
      </c>
      <c r="F5" s="25">
        <v>22</v>
      </c>
      <c r="G5" s="26">
        <f>-SUMIF(总账科目,"201",期初余额)</f>
        <v>9000</v>
      </c>
      <c r="H5" s="27">
        <f>-SUMIF(总账科目,"201",期末余额)</f>
        <v>9000</v>
      </c>
    </row>
    <row r="6" customHeight="1" spans="1:8">
      <c r="A6" s="24" t="s">
        <v>13</v>
      </c>
      <c r="B6" s="25">
        <v>2</v>
      </c>
      <c r="C6" s="26">
        <f>SUMIF(总账科目,"113",期初余额)</f>
        <v>15000</v>
      </c>
      <c r="D6" s="26">
        <f>SUMIF(总账科目,"113",期末余额)</f>
        <v>15000</v>
      </c>
      <c r="E6" s="25" t="s">
        <v>14</v>
      </c>
      <c r="F6" s="25">
        <v>25</v>
      </c>
      <c r="G6" s="26">
        <f>-SUMIF(总账科目,"203",期初余额)</f>
        <v>12500</v>
      </c>
      <c r="H6" s="27">
        <f>-SUMIF(总账科目,"203",期末余额)</f>
        <v>14500</v>
      </c>
    </row>
    <row r="7" customHeight="1" spans="1:8">
      <c r="A7" s="24" t="s">
        <v>15</v>
      </c>
      <c r="B7" s="25">
        <v>3</v>
      </c>
      <c r="C7" s="26">
        <f>SUMIF(总账科目,"114",期初余额)</f>
        <v>2500</v>
      </c>
      <c r="D7" s="26">
        <f>SUMIF(总账科目,"114",期末余额)</f>
        <v>2500</v>
      </c>
      <c r="E7" s="25" t="s">
        <v>16</v>
      </c>
      <c r="F7" s="25">
        <v>23</v>
      </c>
      <c r="G7" s="26">
        <f>-SUMIF(总账科目,"205",期初余额)</f>
        <v>5250</v>
      </c>
      <c r="H7" s="27">
        <f>-SUMIF(总账科目,"205",期末余额)</f>
        <v>5250</v>
      </c>
    </row>
    <row r="8" customHeight="1" spans="1:8">
      <c r="A8" s="24" t="s">
        <v>17</v>
      </c>
      <c r="B8" s="25">
        <v>4</v>
      </c>
      <c r="C8" s="28">
        <f>C6-C7</f>
        <v>12500</v>
      </c>
      <c r="D8" s="28">
        <f>D6-D7</f>
        <v>12500</v>
      </c>
      <c r="E8" s="25" t="s">
        <v>18</v>
      </c>
      <c r="F8" s="25">
        <v>24</v>
      </c>
      <c r="G8" s="26">
        <f>-SUMIF(总账科目,"204",期初余额)</f>
        <v>0</v>
      </c>
      <c r="H8" s="27">
        <f>-SUMIF(总账科目,"204",期末余额)</f>
        <v>-2500</v>
      </c>
    </row>
    <row r="9" customHeight="1" spans="1:8">
      <c r="A9" s="24" t="s">
        <v>19</v>
      </c>
      <c r="B9" s="25">
        <v>5</v>
      </c>
      <c r="C9" s="26">
        <f>SUMIF(总账科目,"125",期初余额)+SUMIF(总账科目,"126",期初余额)</f>
        <v>9460</v>
      </c>
      <c r="D9" s="26">
        <f>SUMIF(总账科目,"125",期末余额)+SUMIF(总账科目,"126",期末余额)</f>
        <v>2460</v>
      </c>
      <c r="E9" s="25"/>
      <c r="F9" s="25"/>
      <c r="G9" s="28"/>
      <c r="H9" s="29"/>
    </row>
    <row r="10" customHeight="1" spans="1:8">
      <c r="A10" s="24"/>
      <c r="B10" s="25"/>
      <c r="C10" s="28"/>
      <c r="D10" s="28"/>
      <c r="E10" s="25"/>
      <c r="F10" s="25"/>
      <c r="G10" s="28"/>
      <c r="H10" s="29"/>
    </row>
    <row r="11" customHeight="1" spans="1:8">
      <c r="A11" s="30" t="s">
        <v>20</v>
      </c>
      <c r="B11" s="25">
        <v>7</v>
      </c>
      <c r="C11" s="31">
        <f>C5+C8+C9</f>
        <v>71750</v>
      </c>
      <c r="D11" s="31">
        <f>D5+D8+D9</f>
        <v>68730</v>
      </c>
      <c r="E11" s="32" t="s">
        <v>21</v>
      </c>
      <c r="F11" s="25">
        <v>28</v>
      </c>
      <c r="G11" s="31">
        <f>G5+G6+G7+G8</f>
        <v>26750</v>
      </c>
      <c r="H11" s="33">
        <f>H5+H6+H7+H8</f>
        <v>26250</v>
      </c>
    </row>
    <row r="12" customHeight="1" spans="1:8">
      <c r="A12" s="24"/>
      <c r="B12" s="25"/>
      <c r="C12" s="28"/>
      <c r="D12" s="28"/>
      <c r="E12" s="25"/>
      <c r="F12" s="25"/>
      <c r="G12" s="28"/>
      <c r="H12" s="29"/>
    </row>
    <row r="13" customHeight="1" spans="1:8">
      <c r="A13" s="20" t="s">
        <v>22</v>
      </c>
      <c r="B13" s="25">
        <v>10</v>
      </c>
      <c r="C13" s="28"/>
      <c r="D13" s="28"/>
      <c r="E13" s="21" t="s">
        <v>23</v>
      </c>
      <c r="F13" s="21"/>
      <c r="G13" s="28"/>
      <c r="H13" s="29"/>
    </row>
    <row r="14" customHeight="1" spans="1:8">
      <c r="A14" s="24" t="s">
        <v>24</v>
      </c>
      <c r="B14" s="25">
        <v>11</v>
      </c>
      <c r="C14" s="26">
        <f>SUMIF(总账科目,"130",期初余额)</f>
        <v>12500</v>
      </c>
      <c r="D14" s="26">
        <f>SUMIF(总账科目,"130",期末余额)</f>
        <v>22500</v>
      </c>
      <c r="E14" s="25" t="s">
        <v>25</v>
      </c>
      <c r="F14" s="25">
        <v>29</v>
      </c>
      <c r="G14" s="26">
        <f>-SUMIF(总账科目,"301",期初余额)</f>
        <v>50000</v>
      </c>
      <c r="H14" s="27">
        <f>-SUMIF(总账科目,"301",期末余额)</f>
        <v>50000</v>
      </c>
    </row>
    <row r="15" customHeight="1" spans="1:8">
      <c r="A15" s="24" t="s">
        <v>26</v>
      </c>
      <c r="B15" s="25">
        <v>12</v>
      </c>
      <c r="C15" s="26">
        <f>SUMIF(总账科目,"131",期初余额)</f>
        <v>-7500</v>
      </c>
      <c r="D15" s="26">
        <f>SUMIF(总账科目,"131",期末余额)</f>
        <v>-7500</v>
      </c>
      <c r="E15" s="25" t="s">
        <v>27</v>
      </c>
      <c r="F15" s="25">
        <v>30</v>
      </c>
      <c r="G15" s="28"/>
      <c r="H15" s="29"/>
    </row>
    <row r="16" customHeight="1" spans="1:8">
      <c r="A16" s="24" t="s">
        <v>28</v>
      </c>
      <c r="B16" s="25">
        <v>15</v>
      </c>
      <c r="C16" s="28">
        <f>C14+C15</f>
        <v>5000</v>
      </c>
      <c r="D16" s="28">
        <f>D14+D15</f>
        <v>15000</v>
      </c>
      <c r="E16" s="25" t="s">
        <v>29</v>
      </c>
      <c r="F16" s="25">
        <v>31</v>
      </c>
      <c r="G16" s="26">
        <f>-(SUMIF(总账科目,"321",期初余额)+SUMIF(总账科目,"322",期初余额)+SUMIF(总账科目,"501",期初余额)+SUMIF(总账科目,"502",期初余额)+SUMIF(总账科目,"503",期初余额)+SUMIF(总账科目,"504",期初余额)+SUMIF(总账科目,"510",期初余额)+SUMIF(总账科目,"511",期初余额)+SUMIF(总账科目,"555",期初余额))</f>
        <v>0</v>
      </c>
      <c r="H16" s="34">
        <f>-(SUMIF(总账科目,"321",期末余额)+SUMIF(总账科目,"322",期末余额)+SUMIF(总账科目,"501",期末余额)+SUMIF(总账科目,"502",期末余额)+SUMIF(总账科目,"503",期末余额)+SUMIF(总账科目,"504",期末余额)+SUMIF(总账科目,"510",期末余额)+SUMIF(总账科目,"511",期末余额)+SUMIF(总账科目,"555",期末余额))</f>
        <v>7480</v>
      </c>
    </row>
    <row r="17" customHeight="1" spans="1:8">
      <c r="A17" s="24"/>
      <c r="B17" s="25"/>
      <c r="C17" s="28"/>
      <c r="D17" s="28"/>
      <c r="E17" s="25"/>
      <c r="F17" s="25"/>
      <c r="G17" s="28"/>
      <c r="H17" s="29"/>
    </row>
    <row r="18" customHeight="1" spans="1:8">
      <c r="A18" s="30" t="s">
        <v>30</v>
      </c>
      <c r="B18" s="25">
        <v>18</v>
      </c>
      <c r="C18" s="31">
        <f>C16</f>
        <v>5000</v>
      </c>
      <c r="D18" s="31">
        <f>D16</f>
        <v>15000</v>
      </c>
      <c r="E18" s="32" t="s">
        <v>31</v>
      </c>
      <c r="F18" s="25">
        <v>35</v>
      </c>
      <c r="G18" s="31">
        <f>G14+G15+G16</f>
        <v>50000</v>
      </c>
      <c r="H18" s="33">
        <f>H14+H15+H16</f>
        <v>57480</v>
      </c>
    </row>
    <row r="19" customHeight="1" spans="1:8">
      <c r="A19" s="24"/>
      <c r="B19" s="25"/>
      <c r="C19" s="28"/>
      <c r="D19" s="28"/>
      <c r="E19" s="25"/>
      <c r="F19" s="25"/>
      <c r="G19" s="28"/>
      <c r="H19" s="29"/>
    </row>
    <row r="20" customHeight="1" spans="1:8">
      <c r="A20" s="35" t="s">
        <v>32</v>
      </c>
      <c r="B20" s="36">
        <v>20</v>
      </c>
      <c r="C20" s="37">
        <f>C11+C18</f>
        <v>76750</v>
      </c>
      <c r="D20" s="37">
        <f>D11+D18</f>
        <v>83730</v>
      </c>
      <c r="E20" s="38" t="s">
        <v>33</v>
      </c>
      <c r="F20" s="36">
        <v>40</v>
      </c>
      <c r="G20" s="37">
        <f>G11+G18</f>
        <v>76750</v>
      </c>
      <c r="H20" s="39">
        <f>H11+H18</f>
        <v>83730</v>
      </c>
    </row>
    <row r="21" customHeight="1" spans="1:8">
      <c r="A21" s="40"/>
      <c r="B21" s="40"/>
      <c r="C21" s="40"/>
      <c r="D21" s="40"/>
      <c r="E21" s="40"/>
      <c r="F21" s="40"/>
      <c r="G21" s="41"/>
      <c r="H21" s="41"/>
    </row>
  </sheetData>
  <mergeCells count="3">
    <mergeCell ref="A1:H1"/>
    <mergeCell ref="A2:C2"/>
    <mergeCell ref="G2:H2"/>
  </mergeCells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A3" sqref="A3:A30"/>
    </sheetView>
  </sheetViews>
  <sheetFormatPr defaultColWidth="8.66666666666667" defaultRowHeight="15" outlineLevelCol="6"/>
  <cols>
    <col min="1" max="1" width="11.625" customWidth="1"/>
    <col min="2" max="2" width="7.375" customWidth="1"/>
    <col min="3" max="3" width="13" customWidth="1"/>
    <col min="4" max="4" width="11" customWidth="1"/>
    <col min="5" max="5" width="19.25" customWidth="1"/>
    <col min="6" max="7" width="10.25" customWidth="1"/>
  </cols>
  <sheetData>
    <row r="1" ht="19.9" customHeight="1" spans="1:7">
      <c r="A1" s="8" t="s">
        <v>34</v>
      </c>
      <c r="B1" s="8"/>
      <c r="C1" s="8"/>
      <c r="D1" s="8"/>
      <c r="E1" s="8"/>
      <c r="F1" s="8"/>
      <c r="G1" s="8"/>
    </row>
    <row r="2" spans="1:7">
      <c r="A2" s="9" t="s">
        <v>35</v>
      </c>
      <c r="B2" s="9" t="s">
        <v>36</v>
      </c>
      <c r="C2" s="9" t="s">
        <v>37</v>
      </c>
      <c r="D2" s="9" t="s">
        <v>38</v>
      </c>
      <c r="E2" s="9" t="s">
        <v>39</v>
      </c>
      <c r="F2" s="9" t="s">
        <v>40</v>
      </c>
      <c r="G2" s="9" t="s">
        <v>41</v>
      </c>
    </row>
    <row r="3" spans="1:7">
      <c r="A3" s="10"/>
      <c r="B3" s="4">
        <v>1</v>
      </c>
      <c r="C3" s="4" t="s">
        <v>42</v>
      </c>
      <c r="D3" s="4" t="s">
        <v>43</v>
      </c>
      <c r="E3" s="4" t="s">
        <v>44</v>
      </c>
      <c r="F3" s="5">
        <v>5000</v>
      </c>
      <c r="G3" s="5"/>
    </row>
    <row r="4" spans="1:7">
      <c r="A4" s="10"/>
      <c r="B4" s="4">
        <v>1</v>
      </c>
      <c r="C4" s="4" t="s">
        <v>42</v>
      </c>
      <c r="D4" s="4" t="s">
        <v>45</v>
      </c>
      <c r="E4" s="4" t="s">
        <v>46</v>
      </c>
      <c r="F4" s="5"/>
      <c r="G4" s="5">
        <v>5000</v>
      </c>
    </row>
    <row r="5" spans="1:7">
      <c r="A5" s="10"/>
      <c r="B5" s="4">
        <v>2</v>
      </c>
      <c r="C5" s="4" t="s">
        <v>47</v>
      </c>
      <c r="D5" s="4" t="s">
        <v>48</v>
      </c>
      <c r="E5" s="4" t="s">
        <v>49</v>
      </c>
      <c r="F5" s="5">
        <v>2000</v>
      </c>
      <c r="G5" s="5"/>
    </row>
    <row r="6" spans="1:7">
      <c r="A6" s="10"/>
      <c r="B6" s="4">
        <v>2</v>
      </c>
      <c r="C6" s="4" t="s">
        <v>47</v>
      </c>
      <c r="D6" s="4" t="s">
        <v>50</v>
      </c>
      <c r="E6" s="4" t="s">
        <v>14</v>
      </c>
      <c r="F6" s="5"/>
      <c r="G6" s="5">
        <v>2000</v>
      </c>
    </row>
    <row r="7" spans="1:7">
      <c r="A7" s="10"/>
      <c r="B7" s="4">
        <v>3</v>
      </c>
      <c r="C7" s="4" t="s">
        <v>51</v>
      </c>
      <c r="D7" s="4" t="s">
        <v>45</v>
      </c>
      <c r="E7" s="4" t="s">
        <v>46</v>
      </c>
      <c r="F7" s="5">
        <v>8000</v>
      </c>
      <c r="G7" s="5"/>
    </row>
    <row r="8" spans="1:7">
      <c r="A8" s="10"/>
      <c r="B8" s="4">
        <v>3</v>
      </c>
      <c r="C8" s="4" t="s">
        <v>51</v>
      </c>
      <c r="D8" s="4" t="s">
        <v>52</v>
      </c>
      <c r="E8" s="4" t="s">
        <v>53</v>
      </c>
      <c r="F8" s="5"/>
      <c r="G8" s="5">
        <v>8000</v>
      </c>
    </row>
    <row r="9" spans="1:7">
      <c r="A9" s="10"/>
      <c r="B9" s="4">
        <v>4</v>
      </c>
      <c r="C9" s="4" t="s">
        <v>54</v>
      </c>
      <c r="D9" s="4" t="s">
        <v>55</v>
      </c>
      <c r="E9" s="4" t="s">
        <v>56</v>
      </c>
      <c r="F9" s="5">
        <v>6000</v>
      </c>
      <c r="G9" s="5"/>
    </row>
    <row r="10" spans="1:7">
      <c r="A10" s="10"/>
      <c r="B10" s="4">
        <v>4</v>
      </c>
      <c r="C10" s="4" t="s">
        <v>54</v>
      </c>
      <c r="D10" s="4" t="s">
        <v>48</v>
      </c>
      <c r="E10" s="4" t="s">
        <v>49</v>
      </c>
      <c r="F10" s="5"/>
      <c r="G10" s="5">
        <v>6000</v>
      </c>
    </row>
    <row r="11" spans="1:7">
      <c r="A11" s="10"/>
      <c r="B11" s="4">
        <v>5</v>
      </c>
      <c r="C11" s="4" t="s">
        <v>51</v>
      </c>
      <c r="D11" s="4" t="s">
        <v>57</v>
      </c>
      <c r="E11" s="4" t="s">
        <v>13</v>
      </c>
      <c r="F11" s="5">
        <v>5000</v>
      </c>
      <c r="G11" s="5"/>
    </row>
    <row r="12" spans="1:7">
      <c r="A12" s="10"/>
      <c r="B12" s="4">
        <v>5</v>
      </c>
      <c r="C12" s="4" t="s">
        <v>51</v>
      </c>
      <c r="D12" s="4" t="s">
        <v>52</v>
      </c>
      <c r="E12" s="4" t="s">
        <v>53</v>
      </c>
      <c r="F12" s="5"/>
      <c r="G12" s="5">
        <v>5000</v>
      </c>
    </row>
    <row r="13" spans="1:7">
      <c r="A13" s="10"/>
      <c r="B13" s="4">
        <v>6</v>
      </c>
      <c r="C13" s="4" t="s">
        <v>58</v>
      </c>
      <c r="D13" s="4" t="s">
        <v>59</v>
      </c>
      <c r="E13" s="4" t="s">
        <v>60</v>
      </c>
      <c r="F13" s="5">
        <v>10000</v>
      </c>
      <c r="G13" s="5"/>
    </row>
    <row r="14" spans="1:7">
      <c r="A14" s="10"/>
      <c r="B14" s="4">
        <v>6</v>
      </c>
      <c r="C14" s="4" t="s">
        <v>58</v>
      </c>
      <c r="D14" s="4" t="s">
        <v>61</v>
      </c>
      <c r="E14" s="4" t="s">
        <v>62</v>
      </c>
      <c r="F14" s="5"/>
      <c r="G14" s="5">
        <v>10000</v>
      </c>
    </row>
    <row r="15" spans="1:7">
      <c r="A15" s="10"/>
      <c r="B15" s="4">
        <v>7</v>
      </c>
      <c r="C15" s="4" t="s">
        <v>63</v>
      </c>
      <c r="D15" s="4" t="s">
        <v>64</v>
      </c>
      <c r="E15" s="4" t="s">
        <v>65</v>
      </c>
      <c r="F15" s="5">
        <v>2000</v>
      </c>
      <c r="G15" s="5"/>
    </row>
    <row r="16" spans="1:7">
      <c r="A16" s="10"/>
      <c r="B16" s="4">
        <v>7</v>
      </c>
      <c r="C16" s="4" t="s">
        <v>63</v>
      </c>
      <c r="D16" s="4" t="s">
        <v>43</v>
      </c>
      <c r="E16" s="4" t="s">
        <v>44</v>
      </c>
      <c r="F16" s="5"/>
      <c r="G16" s="5">
        <v>2000</v>
      </c>
    </row>
    <row r="17" spans="1:7">
      <c r="A17" s="10"/>
      <c r="B17" s="4">
        <v>8</v>
      </c>
      <c r="C17" s="4" t="s">
        <v>66</v>
      </c>
      <c r="D17" s="4" t="s">
        <v>67</v>
      </c>
      <c r="E17" s="4" t="s">
        <v>68</v>
      </c>
      <c r="F17" s="5">
        <v>200</v>
      </c>
      <c r="G17" s="5"/>
    </row>
    <row r="18" spans="1:7">
      <c r="A18" s="10"/>
      <c r="B18" s="4">
        <v>8</v>
      </c>
      <c r="C18" s="4" t="s">
        <v>66</v>
      </c>
      <c r="D18" s="4" t="s">
        <v>43</v>
      </c>
      <c r="E18" s="4" t="s">
        <v>44</v>
      </c>
      <c r="F18" s="5"/>
      <c r="G18" s="5">
        <v>200</v>
      </c>
    </row>
    <row r="19" spans="1:7">
      <c r="A19" s="10"/>
      <c r="B19" s="4">
        <v>9</v>
      </c>
      <c r="C19" s="4" t="s">
        <v>69</v>
      </c>
      <c r="D19" s="4" t="s">
        <v>70</v>
      </c>
      <c r="E19" s="4" t="s">
        <v>71</v>
      </c>
      <c r="F19" s="5">
        <v>500</v>
      </c>
      <c r="G19" s="5"/>
    </row>
    <row r="20" spans="1:7">
      <c r="A20" s="10"/>
      <c r="B20" s="4">
        <v>9</v>
      </c>
      <c r="C20" s="4" t="s">
        <v>69</v>
      </c>
      <c r="D20" s="4" t="s">
        <v>43</v>
      </c>
      <c r="E20" s="4" t="s">
        <v>44</v>
      </c>
      <c r="F20" s="5"/>
      <c r="G20" s="5">
        <v>500</v>
      </c>
    </row>
    <row r="21" spans="1:7">
      <c r="A21" s="10"/>
      <c r="B21" s="4">
        <v>10</v>
      </c>
      <c r="C21" s="4" t="s">
        <v>72</v>
      </c>
      <c r="D21" s="4" t="s">
        <v>73</v>
      </c>
      <c r="E21" s="4" t="s">
        <v>74</v>
      </c>
      <c r="F21" s="5">
        <v>20</v>
      </c>
      <c r="G21" s="5"/>
    </row>
    <row r="22" spans="1:7">
      <c r="A22" s="10"/>
      <c r="B22" s="4">
        <v>10</v>
      </c>
      <c r="C22" s="4" t="s">
        <v>72</v>
      </c>
      <c r="D22" s="4" t="s">
        <v>45</v>
      </c>
      <c r="E22" s="4" t="s">
        <v>46</v>
      </c>
      <c r="F22" s="5"/>
      <c r="G22" s="5">
        <v>20</v>
      </c>
    </row>
    <row r="23" spans="1:7">
      <c r="A23" s="10"/>
      <c r="B23" s="4">
        <v>11</v>
      </c>
      <c r="C23" s="4" t="s">
        <v>75</v>
      </c>
      <c r="D23" s="4" t="s">
        <v>45</v>
      </c>
      <c r="E23" s="4" t="s">
        <v>46</v>
      </c>
      <c r="F23" s="5">
        <v>5000</v>
      </c>
      <c r="G23" s="5"/>
    </row>
    <row r="24" spans="1:7">
      <c r="A24" s="10"/>
      <c r="B24" s="4">
        <v>11</v>
      </c>
      <c r="C24" s="4" t="s">
        <v>75</v>
      </c>
      <c r="D24" s="4" t="s">
        <v>57</v>
      </c>
      <c r="E24" s="4" t="s">
        <v>13</v>
      </c>
      <c r="F24" s="5"/>
      <c r="G24" s="5">
        <v>5000</v>
      </c>
    </row>
    <row r="25" spans="1:7">
      <c r="A25" s="10"/>
      <c r="B25" s="4">
        <v>12</v>
      </c>
      <c r="C25" s="4" t="s">
        <v>51</v>
      </c>
      <c r="D25" s="4" t="s">
        <v>61</v>
      </c>
      <c r="E25" s="4" t="s">
        <v>62</v>
      </c>
      <c r="F25" s="5">
        <v>6200</v>
      </c>
      <c r="G25" s="5"/>
    </row>
    <row r="26" spans="1:7">
      <c r="A26" s="10"/>
      <c r="B26" s="4">
        <v>12</v>
      </c>
      <c r="C26" s="4" t="s">
        <v>51</v>
      </c>
      <c r="D26" s="4" t="s">
        <v>52</v>
      </c>
      <c r="E26" s="4" t="s">
        <v>53</v>
      </c>
      <c r="F26" s="5"/>
      <c r="G26" s="5">
        <v>6200</v>
      </c>
    </row>
    <row r="27" spans="1:7">
      <c r="A27" s="10"/>
      <c r="B27" s="4">
        <v>13</v>
      </c>
      <c r="C27" s="4" t="s">
        <v>54</v>
      </c>
      <c r="D27" s="4" t="s">
        <v>55</v>
      </c>
      <c r="E27" s="4" t="s">
        <v>56</v>
      </c>
      <c r="F27" s="5">
        <v>5000</v>
      </c>
      <c r="G27" s="5"/>
    </row>
    <row r="28" spans="1:7">
      <c r="A28" s="10"/>
      <c r="B28" s="4">
        <v>13</v>
      </c>
      <c r="C28" s="4" t="s">
        <v>54</v>
      </c>
      <c r="D28" s="4" t="s">
        <v>48</v>
      </c>
      <c r="E28" s="4" t="s">
        <v>49</v>
      </c>
      <c r="F28" s="5"/>
      <c r="G28" s="5">
        <v>5000</v>
      </c>
    </row>
    <row r="29" spans="1:7">
      <c r="A29" s="10"/>
      <c r="B29" s="4">
        <v>14</v>
      </c>
      <c r="C29" s="4" t="s">
        <v>47</v>
      </c>
      <c r="D29" s="4" t="s">
        <v>76</v>
      </c>
      <c r="E29" s="4" t="s">
        <v>18</v>
      </c>
      <c r="F29" s="5">
        <v>2500</v>
      </c>
      <c r="G29" s="5"/>
    </row>
    <row r="30" spans="1:7">
      <c r="A30" s="10"/>
      <c r="B30" s="4">
        <v>14</v>
      </c>
      <c r="C30" s="4" t="s">
        <v>47</v>
      </c>
      <c r="D30" s="4" t="s">
        <v>61</v>
      </c>
      <c r="E30" s="4" t="s">
        <v>62</v>
      </c>
      <c r="F30" s="5"/>
      <c r="G30" s="5">
        <v>2500</v>
      </c>
    </row>
    <row r="31" spans="1:7">
      <c r="A31" s="10"/>
      <c r="B31" s="4"/>
      <c r="C31" s="4"/>
      <c r="D31" s="4"/>
      <c r="E31" s="4"/>
      <c r="F31" s="5"/>
      <c r="G31" s="5"/>
    </row>
    <row r="32" spans="1:7">
      <c r="A32" s="4"/>
      <c r="B32" s="4"/>
      <c r="C32" s="4"/>
      <c r="D32" s="4"/>
      <c r="E32" s="4"/>
      <c r="F32" s="5"/>
      <c r="G32" s="5"/>
    </row>
    <row r="33" spans="1:7">
      <c r="A33" s="4"/>
      <c r="B33" s="4"/>
      <c r="C33" s="4"/>
      <c r="D33" s="4"/>
      <c r="E33" s="4"/>
      <c r="F33" s="5"/>
      <c r="G33" s="5"/>
    </row>
    <row r="34" spans="1:7">
      <c r="A34" s="4"/>
      <c r="B34" s="4"/>
      <c r="C34" s="4"/>
      <c r="D34" s="4"/>
      <c r="E34" s="4"/>
      <c r="F34" s="5"/>
      <c r="G34" s="5"/>
    </row>
    <row r="35" spans="1:7">
      <c r="A35" s="4"/>
      <c r="B35" s="4"/>
      <c r="C35" s="4"/>
      <c r="D35" s="4"/>
      <c r="E35" s="4"/>
      <c r="F35" s="5"/>
      <c r="G35" s="5"/>
    </row>
    <row r="36" spans="1:7">
      <c r="A36" s="4"/>
      <c r="B36" s="4"/>
      <c r="C36" s="4"/>
      <c r="D36" s="4"/>
      <c r="E36" s="4"/>
      <c r="F36" s="5"/>
      <c r="G36" s="5"/>
    </row>
    <row r="37" spans="1:7">
      <c r="A37" s="4"/>
      <c r="B37" s="4"/>
      <c r="C37" s="4"/>
      <c r="D37" s="4"/>
      <c r="E37" s="4"/>
      <c r="F37" s="5"/>
      <c r="G37" s="5"/>
    </row>
    <row r="38" spans="1:7">
      <c r="A38" s="4"/>
      <c r="B38" s="4"/>
      <c r="C38" s="4"/>
      <c r="D38" s="4"/>
      <c r="E38" s="4"/>
      <c r="F38" s="4"/>
      <c r="G38" s="4"/>
    </row>
    <row r="39" spans="1:7">
      <c r="A39" s="11"/>
      <c r="B39" s="11"/>
      <c r="C39" s="11"/>
      <c r="D39" s="11"/>
      <c r="E39" s="11"/>
      <c r="F39" s="11"/>
      <c r="G39" s="11"/>
    </row>
    <row r="40" spans="1:7">
      <c r="A40" s="11"/>
      <c r="B40" s="11"/>
      <c r="C40" s="11"/>
      <c r="D40" s="11"/>
      <c r="E40" s="11"/>
      <c r="F40" s="11"/>
      <c r="G40" s="11"/>
    </row>
    <row r="41" spans="1:7">
      <c r="A41" s="11"/>
      <c r="B41" s="11"/>
      <c r="C41" s="11"/>
      <c r="D41" s="11"/>
      <c r="E41" s="11"/>
      <c r="F41" s="11"/>
      <c r="G41" s="11"/>
    </row>
  </sheetData>
  <mergeCells count="1">
    <mergeCell ref="A1:G1"/>
  </mergeCells>
  <pageMargins left="0.75" right="0.75" top="1" bottom="1" header="0.5" footer="0.5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I34" sqref="I34"/>
    </sheetView>
  </sheetViews>
  <sheetFormatPr defaultColWidth="8.66666666666667" defaultRowHeight="13" outlineLevelCol="6"/>
  <cols>
    <col min="1" max="2" width="10.625" style="1" customWidth="1"/>
    <col min="3" max="3" width="17.625" style="1" customWidth="1"/>
    <col min="4" max="4" width="12.875" style="1" customWidth="1"/>
    <col min="5" max="5" width="12.75" style="1" customWidth="1"/>
    <col min="6" max="6" width="12.875" style="1" customWidth="1"/>
    <col min="7" max="7" width="14.125" style="1" customWidth="1"/>
    <col min="8" max="16384" width="10.625" style="1" customWidth="1"/>
  </cols>
  <sheetData>
    <row r="1" ht="15" spans="1:7">
      <c r="A1" s="2" t="s">
        <v>77</v>
      </c>
      <c r="B1" s="2"/>
      <c r="C1" s="2"/>
      <c r="D1" s="2"/>
      <c r="E1" s="2"/>
      <c r="F1" s="2"/>
      <c r="G1" s="2"/>
    </row>
    <row r="2" ht="14" spans="1:7">
      <c r="A2" s="3" t="s">
        <v>78</v>
      </c>
      <c r="B2" s="3" t="s">
        <v>38</v>
      </c>
      <c r="C2" s="3" t="s">
        <v>39</v>
      </c>
      <c r="D2" s="3" t="s">
        <v>79</v>
      </c>
      <c r="E2" s="3" t="s">
        <v>80</v>
      </c>
      <c r="F2" s="3" t="s">
        <v>81</v>
      </c>
      <c r="G2" s="3" t="s">
        <v>82</v>
      </c>
    </row>
    <row r="3" spans="1:7">
      <c r="A3" s="4" t="s">
        <v>43</v>
      </c>
      <c r="B3" s="4" t="s">
        <v>43</v>
      </c>
      <c r="C3" s="4" t="s">
        <v>44</v>
      </c>
      <c r="D3" s="5">
        <v>37790</v>
      </c>
      <c r="E3" s="5">
        <v>5000</v>
      </c>
      <c r="F3" s="5">
        <v>2700</v>
      </c>
      <c r="G3" s="5">
        <v>40090</v>
      </c>
    </row>
    <row r="4" spans="1:7">
      <c r="A4" s="6" t="s">
        <v>83</v>
      </c>
      <c r="B4" s="6" t="s">
        <v>45</v>
      </c>
      <c r="C4" s="6" t="s">
        <v>46</v>
      </c>
      <c r="D4" s="7">
        <v>12000</v>
      </c>
      <c r="E4" s="7">
        <v>19200</v>
      </c>
      <c r="F4" s="7">
        <v>17520</v>
      </c>
      <c r="G4" s="7">
        <v>13680</v>
      </c>
    </row>
    <row r="5" spans="1:7">
      <c r="A5" s="6"/>
      <c r="B5" s="6" t="s">
        <v>61</v>
      </c>
      <c r="C5" s="6" t="s">
        <v>62</v>
      </c>
      <c r="D5" s="7"/>
      <c r="E5" s="7"/>
      <c r="F5" s="7"/>
      <c r="G5" s="7"/>
    </row>
    <row r="6" spans="1:7">
      <c r="A6" s="4" t="s">
        <v>84</v>
      </c>
      <c r="B6" s="4" t="s">
        <v>84</v>
      </c>
      <c r="C6" s="4" t="s">
        <v>85</v>
      </c>
      <c r="D6" s="5"/>
      <c r="E6" s="5">
        <v>0</v>
      </c>
      <c r="F6" s="5">
        <v>0</v>
      </c>
      <c r="G6" s="5">
        <v>0</v>
      </c>
    </row>
    <row r="7" spans="1:7">
      <c r="A7" s="4" t="s">
        <v>57</v>
      </c>
      <c r="B7" s="4" t="s">
        <v>57</v>
      </c>
      <c r="C7" s="4" t="s">
        <v>13</v>
      </c>
      <c r="D7" s="5">
        <v>15000</v>
      </c>
      <c r="E7" s="5">
        <v>5000</v>
      </c>
      <c r="F7" s="5">
        <v>5000</v>
      </c>
      <c r="G7" s="5">
        <v>15000</v>
      </c>
    </row>
    <row r="8" spans="1:7">
      <c r="A8" s="4" t="s">
        <v>86</v>
      </c>
      <c r="B8" s="4" t="s">
        <v>86</v>
      </c>
      <c r="C8" s="4" t="s">
        <v>15</v>
      </c>
      <c r="D8" s="5">
        <v>2500</v>
      </c>
      <c r="E8" s="5">
        <v>0</v>
      </c>
      <c r="F8" s="5">
        <v>0</v>
      </c>
      <c r="G8" s="5">
        <v>2500</v>
      </c>
    </row>
    <row r="9" spans="1:7">
      <c r="A9" s="4" t="s">
        <v>48</v>
      </c>
      <c r="B9" s="4" t="s">
        <v>48</v>
      </c>
      <c r="C9" s="4" t="s">
        <v>49</v>
      </c>
      <c r="D9" s="5">
        <v>9460</v>
      </c>
      <c r="E9" s="5">
        <v>2000</v>
      </c>
      <c r="F9" s="5">
        <v>11000</v>
      </c>
      <c r="G9" s="5">
        <v>460</v>
      </c>
    </row>
    <row r="10" spans="1:7">
      <c r="A10" s="4" t="s">
        <v>64</v>
      </c>
      <c r="B10" s="4" t="s">
        <v>64</v>
      </c>
      <c r="C10" s="4" t="s">
        <v>65</v>
      </c>
      <c r="D10" s="5"/>
      <c r="E10" s="5">
        <v>2000</v>
      </c>
      <c r="F10" s="5">
        <v>0</v>
      </c>
      <c r="G10" s="5">
        <v>2000</v>
      </c>
    </row>
    <row r="11" spans="1:7">
      <c r="A11" s="4" t="s">
        <v>59</v>
      </c>
      <c r="B11" s="4" t="s">
        <v>59</v>
      </c>
      <c r="C11" s="4" t="s">
        <v>60</v>
      </c>
      <c r="D11" s="5">
        <v>12500</v>
      </c>
      <c r="E11" s="5">
        <v>10000</v>
      </c>
      <c r="F11" s="5">
        <v>0</v>
      </c>
      <c r="G11" s="5">
        <v>22500</v>
      </c>
    </row>
    <row r="12" spans="1:7">
      <c r="A12" s="4" t="s">
        <v>87</v>
      </c>
      <c r="B12" s="4" t="s">
        <v>87</v>
      </c>
      <c r="C12" s="4" t="s">
        <v>26</v>
      </c>
      <c r="D12" s="5">
        <v>-7500</v>
      </c>
      <c r="E12" s="5">
        <v>0</v>
      </c>
      <c r="F12" s="5">
        <v>0</v>
      </c>
      <c r="G12" s="5">
        <v>-7500</v>
      </c>
    </row>
    <row r="13" spans="1:7">
      <c r="A13" s="4" t="s">
        <v>88</v>
      </c>
      <c r="B13" s="4" t="s">
        <v>88</v>
      </c>
      <c r="C13" s="4" t="s">
        <v>89</v>
      </c>
      <c r="D13" s="5">
        <v>-9000</v>
      </c>
      <c r="E13" s="5">
        <v>0</v>
      </c>
      <c r="F13" s="5">
        <v>0</v>
      </c>
      <c r="G13" s="5">
        <v>-9000</v>
      </c>
    </row>
    <row r="14" spans="1:7">
      <c r="A14" s="4" t="s">
        <v>50</v>
      </c>
      <c r="B14" s="4" t="s">
        <v>50</v>
      </c>
      <c r="C14" s="4" t="s">
        <v>14</v>
      </c>
      <c r="D14" s="5">
        <v>-12500</v>
      </c>
      <c r="E14" s="5">
        <v>0</v>
      </c>
      <c r="F14" s="5">
        <v>2000</v>
      </c>
      <c r="G14" s="5">
        <v>-14500</v>
      </c>
    </row>
    <row r="15" spans="1:7">
      <c r="A15" s="4" t="s">
        <v>76</v>
      </c>
      <c r="B15" s="4" t="s">
        <v>76</v>
      </c>
      <c r="C15" s="4" t="s">
        <v>18</v>
      </c>
      <c r="D15" s="5"/>
      <c r="E15" s="5">
        <v>2500</v>
      </c>
      <c r="F15" s="5">
        <v>0</v>
      </c>
      <c r="G15" s="5">
        <v>2500</v>
      </c>
    </row>
    <row r="16" spans="1:7">
      <c r="A16" s="4" t="s">
        <v>90</v>
      </c>
      <c r="B16" s="4" t="s">
        <v>90</v>
      </c>
      <c r="C16" s="4" t="s">
        <v>16</v>
      </c>
      <c r="D16" s="5">
        <v>-5250</v>
      </c>
      <c r="E16" s="5">
        <v>0</v>
      </c>
      <c r="F16" s="5">
        <v>0</v>
      </c>
      <c r="G16" s="5">
        <v>-5250</v>
      </c>
    </row>
    <row r="17" spans="1:7">
      <c r="A17" s="4" t="s">
        <v>91</v>
      </c>
      <c r="B17" s="4" t="s">
        <v>91</v>
      </c>
      <c r="C17" s="4" t="s">
        <v>25</v>
      </c>
      <c r="D17" s="5">
        <v>-50000</v>
      </c>
      <c r="E17" s="5">
        <v>0</v>
      </c>
      <c r="F17" s="5">
        <v>0</v>
      </c>
      <c r="G17" s="5">
        <v>-50000</v>
      </c>
    </row>
    <row r="18" spans="1:7">
      <c r="A18" s="4" t="s">
        <v>92</v>
      </c>
      <c r="B18" s="4" t="s">
        <v>92</v>
      </c>
      <c r="C18" s="4" t="s">
        <v>27</v>
      </c>
      <c r="D18" s="5"/>
      <c r="E18" s="5">
        <v>0</v>
      </c>
      <c r="F18" s="5">
        <v>0</v>
      </c>
      <c r="G18" s="5">
        <v>0</v>
      </c>
    </row>
    <row r="19" spans="1:7">
      <c r="A19" s="4" t="s">
        <v>93</v>
      </c>
      <c r="B19" s="4" t="s">
        <v>93</v>
      </c>
      <c r="C19" s="4" t="s">
        <v>94</v>
      </c>
      <c r="D19" s="5"/>
      <c r="E19" s="5">
        <v>0</v>
      </c>
      <c r="F19" s="5">
        <v>0</v>
      </c>
      <c r="G19" s="5">
        <v>0</v>
      </c>
    </row>
    <row r="20" spans="1:7">
      <c r="A20" s="4" t="s">
        <v>95</v>
      </c>
      <c r="B20" s="4" t="s">
        <v>95</v>
      </c>
      <c r="C20" s="4" t="s">
        <v>96</v>
      </c>
      <c r="D20" s="5"/>
      <c r="E20" s="5">
        <v>0</v>
      </c>
      <c r="F20" s="5">
        <v>0</v>
      </c>
      <c r="G20" s="5">
        <v>0</v>
      </c>
    </row>
    <row r="21" spans="1:7">
      <c r="A21" s="4" t="s">
        <v>52</v>
      </c>
      <c r="B21" s="4" t="s">
        <v>52</v>
      </c>
      <c r="C21" s="4" t="s">
        <v>53</v>
      </c>
      <c r="D21" s="5"/>
      <c r="E21" s="5">
        <v>0</v>
      </c>
      <c r="F21" s="5">
        <v>19200</v>
      </c>
      <c r="G21" s="5">
        <v>-19200</v>
      </c>
    </row>
    <row r="22" spans="1:7">
      <c r="A22" s="4" t="s">
        <v>55</v>
      </c>
      <c r="B22" s="4" t="s">
        <v>55</v>
      </c>
      <c r="C22" s="4" t="s">
        <v>56</v>
      </c>
      <c r="D22" s="5"/>
      <c r="E22" s="5">
        <v>11000</v>
      </c>
      <c r="F22" s="5">
        <v>0</v>
      </c>
      <c r="G22" s="5">
        <v>11000</v>
      </c>
    </row>
    <row r="23" spans="1:7">
      <c r="A23" s="4" t="s">
        <v>97</v>
      </c>
      <c r="B23" s="4" t="s">
        <v>97</v>
      </c>
      <c r="C23" s="4" t="s">
        <v>98</v>
      </c>
      <c r="D23" s="5"/>
      <c r="E23" s="5">
        <v>0</v>
      </c>
      <c r="F23" s="5">
        <v>0</v>
      </c>
      <c r="G23" s="5">
        <v>0</v>
      </c>
    </row>
    <row r="24" spans="1:7">
      <c r="A24" s="4" t="s">
        <v>70</v>
      </c>
      <c r="B24" s="4" t="s">
        <v>70</v>
      </c>
      <c r="C24" s="4" t="s">
        <v>71</v>
      </c>
      <c r="D24" s="5"/>
      <c r="E24" s="5">
        <v>500</v>
      </c>
      <c r="F24" s="5">
        <v>0</v>
      </c>
      <c r="G24" s="5">
        <v>500</v>
      </c>
    </row>
    <row r="25" spans="1:7">
      <c r="A25" s="4" t="s">
        <v>67</v>
      </c>
      <c r="B25" s="4" t="s">
        <v>67</v>
      </c>
      <c r="C25" s="4" t="s">
        <v>68</v>
      </c>
      <c r="D25" s="5"/>
      <c r="E25" s="5">
        <v>200</v>
      </c>
      <c r="F25" s="5">
        <v>0</v>
      </c>
      <c r="G25" s="5">
        <v>200</v>
      </c>
    </row>
    <row r="26" spans="1:7">
      <c r="A26" s="4" t="s">
        <v>73</v>
      </c>
      <c r="B26" s="4" t="s">
        <v>73</v>
      </c>
      <c r="C26" s="4" t="s">
        <v>74</v>
      </c>
      <c r="D26" s="5"/>
      <c r="E26" s="5">
        <v>20</v>
      </c>
      <c r="F26" s="5">
        <v>0</v>
      </c>
      <c r="G26" s="5">
        <v>20</v>
      </c>
    </row>
    <row r="27" spans="1:7">
      <c r="A27" s="4" t="s">
        <v>99</v>
      </c>
      <c r="B27" s="4" t="s">
        <v>99</v>
      </c>
      <c r="C27" s="4" t="s">
        <v>100</v>
      </c>
      <c r="D27" s="5"/>
      <c r="E27" s="5">
        <v>0</v>
      </c>
      <c r="F27" s="5">
        <v>0</v>
      </c>
      <c r="G27" s="5">
        <v>0</v>
      </c>
    </row>
  </sheetData>
  <mergeCells count="6">
    <mergeCell ref="A1:G1"/>
    <mergeCell ref="A4:A5"/>
    <mergeCell ref="D4:D5"/>
    <mergeCell ref="E4:E5"/>
    <mergeCell ref="F4:F5"/>
    <mergeCell ref="G4:G5"/>
  </mergeCells>
  <pageMargins left="0.75" right="0.75" top="1" bottom="1" header="0.5" footer="0.5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Chart1</vt:lpstr>
      <vt:lpstr>资产负债表</vt:lpstr>
      <vt:lpstr>Sheet1</vt:lpstr>
      <vt:lpstr>记账凭证</vt:lpstr>
      <vt:lpstr>总账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1996-12-17T01:32:42Z</dcterms:created>
  <dcterms:modified xsi:type="dcterms:W3CDTF">2020-11-14T14:45:53Z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